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<sst xmlns="http://schemas.openxmlformats.org/spreadsheetml/2006/main" count="333" uniqueCount="284">
  <si>
    <t>costanti elementari</t>
  </si>
  <si>
    <t xml:space="preserve">particonda c </t>
  </si>
  <si>
    <t xml:space="preserve">elettrone </t>
  </si>
  <si>
    <t>GRANDEZZA</t>
  </si>
  <si>
    <t>Simbolo e formula</t>
  </si>
  <si>
    <t>Valore CODATA 06</t>
  </si>
  <si>
    <t>Simbolo</t>
  </si>
  <si>
    <t>Valore operazionale</t>
  </si>
  <si>
    <t xml:space="preserve">massa </t>
  </si>
  <si>
    <r>
      <t>m</t>
    </r>
    <r>
      <rPr>
        <i/>
        <vertAlign val="subscript"/>
        <sz val="11"/>
        <rFont val="Arial"/>
        <family val="2"/>
      </rPr>
      <t>e</t>
    </r>
  </si>
  <si>
    <t>kg</t>
  </si>
  <si>
    <r>
      <t>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 xml:space="preserve">= e k 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</si>
  <si>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r>
      <t>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R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e</t>
    </r>
    <r>
      <rPr>
        <i/>
        <vertAlign val="superscript"/>
        <sz val="11"/>
        <rFont val="Arial"/>
        <family val="2"/>
      </rPr>
      <t>3</t>
    </r>
    <r>
      <rPr>
        <i/>
        <sz val="11"/>
        <rFont val="Arial"/>
        <family val="2"/>
      </rPr>
      <t xml:space="preserve"> / </t>
    </r>
    <r>
      <rPr>
        <i/>
        <sz val="11"/>
        <rFont val="Symbol"/>
        <family val="1"/>
      </rPr>
      <t>m</t>
    </r>
    <r>
      <rPr>
        <i/>
        <vertAlign val="subscript"/>
        <sz val="11"/>
        <rFont val="Arial"/>
        <family val="2"/>
      </rPr>
      <t>e</t>
    </r>
  </si>
  <si>
    <r>
      <t>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e B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t</t>
    </r>
    <r>
      <rPr>
        <i/>
        <vertAlign val="subscript"/>
        <sz val="11"/>
        <rFont val="Arial"/>
        <family val="2"/>
      </rPr>
      <t>c</t>
    </r>
  </si>
  <si>
    <t xml:space="preserve">lungh.onda compton </t>
  </si>
  <si>
    <r>
      <t>l</t>
    </r>
    <r>
      <rPr>
        <i/>
        <vertAlign val="subscript"/>
        <sz val="11"/>
        <rFont val="Arial"/>
        <family val="2"/>
      </rPr>
      <t>e</t>
    </r>
  </si>
  <si>
    <t>m</t>
  </si>
  <si>
    <r>
      <t>l</t>
    </r>
    <r>
      <rPr>
        <i/>
        <vertAlign val="subscript"/>
        <sz val="11"/>
        <rFont val="Times New Roman"/>
        <family val="1"/>
      </rPr>
      <t xml:space="preserve">e </t>
    </r>
    <r>
      <rPr>
        <i/>
        <sz val="11"/>
        <rFont val="Times New Roman"/>
        <family val="1"/>
      </rPr>
      <t>=</t>
    </r>
    <r>
      <rPr>
        <i/>
        <sz val="11"/>
        <rFont val="Arial"/>
        <family val="2"/>
      </rPr>
      <t xml:space="preserve"> h / 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c</t>
    </r>
  </si>
  <si>
    <r>
      <t>l</t>
    </r>
    <r>
      <rPr>
        <i/>
        <vertAlign val="subscript"/>
        <sz val="11"/>
        <rFont val="Times New Roman"/>
        <family val="1"/>
      </rPr>
      <t xml:space="preserve">e </t>
    </r>
    <r>
      <rPr>
        <i/>
        <sz val="11"/>
        <rFont val="Times New Roman"/>
        <family val="1"/>
      </rPr>
      <t xml:space="preserve">= </t>
    </r>
    <r>
      <rPr>
        <i/>
        <sz val="11"/>
        <rFont val="Arial"/>
        <family val="2"/>
      </rPr>
      <t>e k / m</t>
    </r>
    <r>
      <rPr>
        <i/>
        <vertAlign val="subscript"/>
        <sz val="11"/>
        <rFont val="Arial"/>
        <family val="2"/>
      </rPr>
      <t>e</t>
    </r>
  </si>
  <si>
    <t>carica elettrica elementare</t>
  </si>
  <si>
    <t>e</t>
  </si>
  <si>
    <t>C</t>
  </si>
  <si>
    <r>
      <t>e = 2 / Jos R</t>
    </r>
    <r>
      <rPr>
        <i/>
        <vertAlign val="subscript"/>
        <sz val="11"/>
        <rFont val="Arial"/>
        <family val="2"/>
      </rPr>
      <t>c</t>
    </r>
  </si>
  <si>
    <r>
      <t>e = m</t>
    </r>
    <r>
      <rPr>
        <i/>
        <vertAlign val="subscript"/>
        <sz val="11"/>
        <rFont val="Arial"/>
        <family val="2"/>
      </rPr>
      <t>e</t>
    </r>
    <r>
      <rPr>
        <i/>
        <sz val="11"/>
        <rFont val="Symbol"/>
        <family val="1"/>
      </rPr>
      <t>l</t>
    </r>
    <r>
      <rPr>
        <i/>
        <vertAlign val="subscript"/>
        <sz val="11"/>
        <rFont val="Times New Roman"/>
        <family val="1"/>
      </rPr>
      <t>e</t>
    </r>
    <r>
      <rPr>
        <i/>
        <sz val="11"/>
        <rFont val="Times New Roman"/>
        <family val="1"/>
      </rPr>
      <t xml:space="preserve"> </t>
    </r>
    <r>
      <rPr>
        <i/>
        <sz val="11"/>
        <rFont val="Arial"/>
        <family val="2"/>
      </rPr>
      <t>/ k</t>
    </r>
  </si>
  <si>
    <t>velocità della luce nel vuoto</t>
  </si>
  <si>
    <t>c</t>
  </si>
  <si>
    <r>
      <t>m s</t>
    </r>
    <r>
      <rPr>
        <i/>
        <vertAlign val="superscript"/>
        <sz val="11"/>
        <rFont val="Arial"/>
        <family val="2"/>
      </rPr>
      <t>-1</t>
    </r>
  </si>
  <si>
    <r>
      <t>c = 1 / (k</t>
    </r>
    <r>
      <rPr>
        <i/>
        <vertAlign val="subscript"/>
        <sz val="11"/>
        <rFont val="Symbol"/>
        <family val="1"/>
      </rPr>
      <t>m</t>
    </r>
    <r>
      <rPr>
        <i/>
        <sz val="11"/>
        <rFont val="Arial"/>
        <family val="2"/>
      </rPr>
      <t xml:space="preserve"> 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>)</t>
    </r>
    <r>
      <rPr>
        <i/>
        <vertAlign val="superscript"/>
        <sz val="11"/>
        <rFont val="Arial"/>
        <family val="2"/>
      </rPr>
      <t>0,5</t>
    </r>
  </si>
  <si>
    <t>per definizione</t>
  </si>
  <si>
    <r>
      <t>c = (R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R</t>
    </r>
    <r>
      <rPr>
        <i/>
        <vertAlign val="subscript"/>
        <sz val="11"/>
        <rFont val="Arial"/>
        <family val="2"/>
      </rPr>
      <t>T</t>
    </r>
    <r>
      <rPr>
        <i/>
        <sz val="11"/>
        <rFont val="Arial"/>
        <family val="2"/>
      </rPr>
      <t>)</t>
    </r>
    <r>
      <rPr>
        <i/>
        <vertAlign val="superscript"/>
        <sz val="11"/>
        <rFont val="Arial"/>
        <family val="2"/>
      </rPr>
      <t>0,5</t>
    </r>
  </si>
  <si>
    <t>tempo per descrivere un'onda</t>
  </si>
  <si>
    <r>
      <t>t</t>
    </r>
    <r>
      <rPr>
        <i/>
        <vertAlign val="subscript"/>
        <sz val="11"/>
        <rFont val="Arial"/>
        <family val="2"/>
      </rPr>
      <t>c</t>
    </r>
  </si>
  <si>
    <t>s</t>
  </si>
  <si>
    <r>
      <t>t</t>
    </r>
    <r>
      <rPr>
        <i/>
        <vertAlign val="subscript"/>
        <sz val="11"/>
        <rFont val="Arial"/>
        <family val="2"/>
      </rPr>
      <t>e</t>
    </r>
  </si>
  <si>
    <r>
      <t>t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</t>
    </r>
    <r>
      <rPr>
        <i/>
        <sz val="11"/>
        <rFont val="Times New Roman"/>
        <family val="1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/ c</t>
    </r>
  </si>
  <si>
    <r>
      <t>t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</t>
    </r>
    <r>
      <rPr>
        <i/>
        <sz val="11"/>
        <rFont val="Times New Roman"/>
        <family val="1"/>
      </rPr>
      <t xml:space="preserve"> </t>
    </r>
    <r>
      <rPr>
        <i/>
        <sz val="11"/>
        <rFont val="Arial"/>
        <family val="2"/>
      </rPr>
      <t>R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C</t>
    </r>
    <r>
      <rPr>
        <i/>
        <vertAlign val="subscript"/>
        <sz val="11"/>
        <rFont val="Arial"/>
        <family val="2"/>
      </rPr>
      <t>e</t>
    </r>
  </si>
  <si>
    <r>
      <t>t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/ e B</t>
    </r>
    <r>
      <rPr>
        <i/>
        <vertAlign val="subscript"/>
        <sz val="11"/>
        <rFont val="Arial"/>
        <family val="2"/>
      </rPr>
      <t>c</t>
    </r>
  </si>
  <si>
    <t xml:space="preserve">accelerazione </t>
  </si>
  <si>
    <t>a</t>
  </si>
  <si>
    <r>
      <t>m s</t>
    </r>
    <r>
      <rPr>
        <i/>
        <vertAlign val="superscript"/>
        <sz val="11"/>
        <rFont val="Arial"/>
        <family val="2"/>
      </rPr>
      <t>-2</t>
    </r>
  </si>
  <si>
    <r>
      <t>a = c</t>
    </r>
    <r>
      <rPr>
        <i/>
        <vertAlign val="superscript"/>
        <sz val="11"/>
        <rFont val="Arial"/>
        <family val="2"/>
      </rPr>
      <t xml:space="preserve">2 </t>
    </r>
    <r>
      <rPr>
        <i/>
        <sz val="11"/>
        <rFont val="Arial"/>
        <family val="2"/>
      </rPr>
      <t xml:space="preserve">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</si>
  <si>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r>
      <t>a = c</t>
    </r>
    <r>
      <rPr>
        <i/>
        <vertAlign val="superscript"/>
        <sz val="11"/>
        <rFont val="Arial"/>
        <family val="2"/>
      </rPr>
      <t xml:space="preserve"> </t>
    </r>
    <r>
      <rPr>
        <i/>
        <sz val="11"/>
        <rFont val="Arial"/>
        <family val="2"/>
      </rPr>
      <t>/ t</t>
    </r>
    <r>
      <rPr>
        <i/>
        <vertAlign val="subscript"/>
        <sz val="11"/>
        <rFont val="Arial"/>
        <family val="2"/>
      </rPr>
      <t>c</t>
    </r>
  </si>
  <si>
    <t>Rapporto e / m</t>
  </si>
  <si>
    <r>
      <t>e / m</t>
    </r>
    <r>
      <rPr>
        <i/>
        <vertAlign val="subscript"/>
        <sz val="11"/>
        <rFont val="Arial"/>
        <family val="2"/>
      </rPr>
      <t>e</t>
    </r>
  </si>
  <si>
    <r>
      <t>C kg</t>
    </r>
    <r>
      <rPr>
        <i/>
        <vertAlign val="superscript"/>
        <sz val="11"/>
        <rFont val="Arial"/>
        <family val="2"/>
      </rPr>
      <t>-1</t>
    </r>
  </si>
  <si>
    <r>
      <t>e / 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</t>
    </r>
    <r>
      <rPr>
        <i/>
        <sz val="11"/>
        <rFont val="Symbol"/>
        <family val="1"/>
      </rPr>
      <t xml:space="preserve"> l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/ k</t>
    </r>
  </si>
  <si>
    <r>
      <t>e / 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</t>
    </r>
    <r>
      <rPr>
        <i/>
        <sz val="11"/>
        <rFont val="Symbol"/>
        <family val="1"/>
      </rPr>
      <t xml:space="preserve"> 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/ h</t>
    </r>
  </si>
  <si>
    <t>costante di Planck</t>
  </si>
  <si>
    <t>h</t>
  </si>
  <si>
    <t>J s</t>
  </si>
  <si>
    <r>
      <t>h = m</t>
    </r>
    <r>
      <rPr>
        <i/>
        <vertAlign val="subscript"/>
        <sz val="11"/>
        <rFont val="Arial"/>
        <family val="2"/>
      </rPr>
      <t>e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>c</t>
    </r>
  </si>
  <si>
    <t>h = e k c</t>
  </si>
  <si>
    <r>
      <t xml:space="preserve">h = e </t>
    </r>
    <r>
      <rPr>
        <i/>
        <sz val="11"/>
        <rFont val="Symbol"/>
        <family val="1"/>
      </rPr>
      <t>F</t>
    </r>
    <r>
      <rPr>
        <i/>
        <vertAlign val="subscript"/>
        <sz val="11"/>
        <rFont val="Arial"/>
        <family val="2"/>
      </rPr>
      <t>m</t>
    </r>
  </si>
  <si>
    <t>rapporto e / h</t>
  </si>
  <si>
    <t>e / h</t>
  </si>
  <si>
    <r>
      <t>W</t>
    </r>
    <r>
      <rPr>
        <i/>
        <vertAlign val="subscript"/>
        <sz val="11"/>
        <rFont val="Arial"/>
        <family val="2"/>
      </rPr>
      <t>b</t>
    </r>
    <r>
      <rPr>
        <i/>
        <vertAlign val="superscript"/>
        <sz val="11"/>
        <rFont val="Arial"/>
        <family val="2"/>
      </rPr>
      <t>-1</t>
    </r>
  </si>
  <si>
    <r>
      <t xml:space="preserve">e / h = 1 / </t>
    </r>
    <r>
      <rPr>
        <i/>
        <sz val="11"/>
        <rFont val="Symbol"/>
        <family val="1"/>
      </rPr>
      <t>F</t>
    </r>
    <r>
      <rPr>
        <i/>
        <vertAlign val="subscript"/>
        <sz val="11"/>
        <rFont val="Arial"/>
        <family val="2"/>
      </rPr>
      <t>m</t>
    </r>
  </si>
  <si>
    <t>e / h = 1 / k c</t>
  </si>
  <si>
    <t>e / h = Jos / 2</t>
  </si>
  <si>
    <t xml:space="preserve">costante di Boltzmann </t>
  </si>
  <si>
    <t>k</t>
  </si>
  <si>
    <r>
      <t>J K</t>
    </r>
    <r>
      <rPr>
        <i/>
        <vertAlign val="superscript"/>
        <sz val="11"/>
        <rFont val="Arial"/>
        <family val="2"/>
      </rPr>
      <t>-1</t>
    </r>
  </si>
  <si>
    <r>
      <t>k = m</t>
    </r>
    <r>
      <rPr>
        <i/>
        <vertAlign val="subscript"/>
        <sz val="11"/>
        <rFont val="Arial"/>
        <family val="2"/>
      </rPr>
      <t>e</t>
    </r>
    <r>
      <rPr>
        <i/>
        <sz val="11"/>
        <rFont val="Symbol"/>
        <family val="1"/>
      </rPr>
      <t xml:space="preserve"> l</t>
    </r>
    <r>
      <rPr>
        <i/>
        <vertAlign val="subscript"/>
        <sz val="11"/>
        <rFont val="Times New Roman"/>
        <family val="1"/>
      </rPr>
      <t>e</t>
    </r>
    <r>
      <rPr>
        <i/>
        <sz val="11"/>
        <rFont val="Times New Roman"/>
        <family val="1"/>
      </rPr>
      <t xml:space="preserve"> </t>
    </r>
    <r>
      <rPr>
        <i/>
        <sz val="11"/>
        <rFont val="Arial"/>
        <family val="2"/>
      </rPr>
      <t>/ e</t>
    </r>
  </si>
  <si>
    <t>k = 2 / Jos c</t>
  </si>
  <si>
    <r>
      <t>k = h c /</t>
    </r>
    <r>
      <rPr>
        <i/>
        <sz val="11"/>
        <rFont val="Arial"/>
        <family val="0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0"/>
      </rPr>
      <t>T</t>
    </r>
    <r>
      <rPr>
        <i/>
        <vertAlign val="subscript"/>
        <sz val="11"/>
        <rFont val="Arial"/>
        <family val="2"/>
      </rPr>
      <t>e</t>
    </r>
  </si>
  <si>
    <t>k = h / e c</t>
  </si>
  <si>
    <r>
      <t>k = R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e / c</t>
    </r>
  </si>
  <si>
    <t>momento di massa</t>
  </si>
  <si>
    <t>Mm</t>
  </si>
  <si>
    <t>kg m</t>
  </si>
  <si>
    <r>
      <t>m</t>
    </r>
    <r>
      <rPr>
        <i/>
        <vertAlign val="subscript"/>
        <sz val="11"/>
        <rFont val="Arial"/>
        <family val="2"/>
      </rPr>
      <t>e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e k</t>
    </r>
  </si>
  <si>
    <r>
      <t>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</si>
  <si>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t>e k</t>
  </si>
  <si>
    <t>h / c</t>
  </si>
  <si>
    <r>
      <t>En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a</t>
    </r>
  </si>
  <si>
    <t>costante di Faraday</t>
  </si>
  <si>
    <t>F</t>
  </si>
  <si>
    <t>C / mol</t>
  </si>
  <si>
    <t xml:space="preserve">Numero di Avogadro </t>
  </si>
  <si>
    <r>
      <t xml:space="preserve"> N</t>
    </r>
    <r>
      <rPr>
        <i/>
        <vertAlign val="subscript"/>
        <sz val="11"/>
        <rFont val="Arial"/>
        <family val="2"/>
      </rPr>
      <t>A</t>
    </r>
  </si>
  <si>
    <r>
      <t>N</t>
    </r>
    <r>
      <rPr>
        <i/>
        <vertAlign val="subscript"/>
        <sz val="11"/>
        <rFont val="Arial"/>
        <family val="2"/>
      </rPr>
      <t>A</t>
    </r>
    <r>
      <rPr>
        <i/>
        <sz val="11"/>
        <rFont val="Arial"/>
        <family val="2"/>
      </rPr>
      <t xml:space="preserve"> = F / e</t>
    </r>
  </si>
  <si>
    <t>costante entropica molare delle</t>
  </si>
  <si>
    <t xml:space="preserve">R </t>
  </si>
  <si>
    <t>particonde c nel vuoto</t>
  </si>
  <si>
    <r>
      <t>R = N</t>
    </r>
    <r>
      <rPr>
        <i/>
        <vertAlign val="subscript"/>
        <sz val="11"/>
        <rFont val="Arial"/>
        <family val="2"/>
      </rPr>
      <t xml:space="preserve">A </t>
    </r>
    <r>
      <rPr>
        <i/>
        <sz val="11"/>
        <rFont val="Arial"/>
        <family val="2"/>
      </rPr>
      <t>k</t>
    </r>
  </si>
  <si>
    <r>
      <t>R = k</t>
    </r>
    <r>
      <rPr>
        <i/>
        <vertAlign val="subscript"/>
        <sz val="11"/>
        <rFont val="Symbol"/>
        <family val="1"/>
      </rPr>
      <t>m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F</t>
    </r>
  </si>
  <si>
    <t>potenziale elettrico max</t>
  </si>
  <si>
    <r>
      <t>V</t>
    </r>
    <r>
      <rPr>
        <i/>
        <vertAlign val="subscript"/>
        <sz val="11"/>
        <rFont val="Arial"/>
        <family val="2"/>
      </rPr>
      <t>c</t>
    </r>
  </si>
  <si>
    <t>V</t>
  </si>
  <si>
    <r>
      <t>V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k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a</t>
    </r>
  </si>
  <si>
    <r>
      <t>V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c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 / e</t>
    </r>
    <r>
      <rPr>
        <i/>
        <sz val="11"/>
        <rFont val="Times New Roman"/>
        <family val="1"/>
      </rPr>
      <t xml:space="preserve"> </t>
    </r>
  </si>
  <si>
    <r>
      <t>V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L I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/ t</t>
    </r>
    <r>
      <rPr>
        <i/>
        <vertAlign val="subscript"/>
        <sz val="11"/>
        <rFont val="Arial"/>
        <family val="2"/>
      </rPr>
      <t>c</t>
    </r>
  </si>
  <si>
    <r>
      <t>V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k</t>
    </r>
    <r>
      <rPr>
        <i/>
        <vertAlign val="subscript"/>
        <sz val="11"/>
        <rFont val="Symbol"/>
        <family val="1"/>
      </rPr>
      <t>m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T</t>
    </r>
    <r>
      <rPr>
        <i/>
        <vertAlign val="subscript"/>
        <sz val="11"/>
        <rFont val="Arial"/>
        <family val="2"/>
      </rPr>
      <t>e</t>
    </r>
  </si>
  <si>
    <r>
      <t>V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k c</t>
    </r>
    <r>
      <rPr>
        <i/>
        <vertAlign val="superscript"/>
        <sz val="11"/>
        <rFont val="Arial"/>
        <family val="2"/>
      </rPr>
      <t xml:space="preserve">2 </t>
    </r>
    <r>
      <rPr>
        <i/>
        <sz val="11"/>
        <rFont val="Arial"/>
        <family val="2"/>
      </rPr>
      <t xml:space="preserve">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</si>
  <si>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t xml:space="preserve">intensità di campo elettrico </t>
  </si>
  <si>
    <r>
      <t>E</t>
    </r>
    <r>
      <rPr>
        <i/>
        <vertAlign val="subscript"/>
        <sz val="11"/>
        <rFont val="Arial"/>
        <family val="2"/>
      </rPr>
      <t>e</t>
    </r>
  </si>
  <si>
    <r>
      <t>V m</t>
    </r>
    <r>
      <rPr>
        <i/>
        <vertAlign val="superscript"/>
        <sz val="11"/>
        <rFont val="Arial"/>
        <family val="2"/>
      </rPr>
      <t>-1</t>
    </r>
  </si>
  <si>
    <r>
      <t>E</t>
    </r>
    <r>
      <rPr>
        <i/>
        <vertAlign val="subscript"/>
        <sz val="11"/>
        <rFont val="Arial"/>
        <family val="2"/>
      </rPr>
      <t>ec</t>
    </r>
  </si>
  <si>
    <r>
      <t>E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V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</si>
  <si>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r>
      <t>E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k / t</t>
    </r>
    <r>
      <rPr>
        <i/>
        <vertAlign val="subscript"/>
        <sz val="11"/>
        <rFont val="Arial"/>
        <family val="2"/>
      </rPr>
      <t>c</t>
    </r>
    <r>
      <rPr>
        <i/>
        <vertAlign val="superscript"/>
        <sz val="11"/>
        <rFont val="Arial"/>
        <family val="2"/>
      </rPr>
      <t>2</t>
    </r>
  </si>
  <si>
    <t>intensità di corrente elettrica</t>
  </si>
  <si>
    <r>
      <t>I</t>
    </r>
    <r>
      <rPr>
        <i/>
        <vertAlign val="subscript"/>
        <sz val="11"/>
        <rFont val="Arial"/>
        <family val="2"/>
      </rPr>
      <t>e</t>
    </r>
  </si>
  <si>
    <t>A</t>
  </si>
  <si>
    <r>
      <t>I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e / t</t>
    </r>
    <r>
      <rPr>
        <i/>
        <vertAlign val="subscript"/>
        <sz val="11"/>
        <rFont val="Arial"/>
        <family val="2"/>
      </rPr>
      <t>c</t>
    </r>
  </si>
  <si>
    <r>
      <t>I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= P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V</t>
    </r>
    <r>
      <rPr>
        <i/>
        <vertAlign val="subscript"/>
        <sz val="11"/>
        <rFont val="Arial"/>
        <family val="2"/>
      </rPr>
      <t>c</t>
    </r>
  </si>
  <si>
    <r>
      <t>I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V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R</t>
    </r>
    <r>
      <rPr>
        <i/>
        <vertAlign val="subscript"/>
        <sz val="11"/>
        <rFont val="Arial"/>
        <family val="2"/>
      </rPr>
      <t>e</t>
    </r>
  </si>
  <si>
    <t>intensità di campo magnetico</t>
  </si>
  <si>
    <r>
      <t>H</t>
    </r>
    <r>
      <rPr>
        <i/>
        <vertAlign val="subscript"/>
        <sz val="11"/>
        <rFont val="Arial"/>
        <family val="2"/>
      </rPr>
      <t>c</t>
    </r>
  </si>
  <si>
    <r>
      <t>H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I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/</t>
    </r>
    <r>
      <rPr>
        <i/>
        <sz val="11"/>
        <rFont val="Symbol"/>
        <family val="1"/>
      </rPr>
      <t xml:space="preserve"> l</t>
    </r>
    <r>
      <rPr>
        <i/>
        <vertAlign val="subscript"/>
        <sz val="11"/>
        <rFont val="Times New Roman"/>
        <family val="1"/>
      </rPr>
      <t>e</t>
    </r>
  </si>
  <si>
    <r>
      <t>H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e c /</t>
    </r>
    <r>
      <rPr>
        <i/>
        <sz val="11"/>
        <rFont val="Times New Roman"/>
        <family val="1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Times New Roman"/>
        <family val="1"/>
      </rPr>
      <t>e</t>
    </r>
    <r>
      <rPr>
        <i/>
        <vertAlign val="superscript"/>
        <sz val="11"/>
        <rFont val="Times New Roman"/>
        <family val="1"/>
      </rPr>
      <t>2</t>
    </r>
  </si>
  <si>
    <t>resistenza elettrica del vuoto</t>
  </si>
  <si>
    <r>
      <t>R</t>
    </r>
    <r>
      <rPr>
        <i/>
        <vertAlign val="subscript"/>
        <sz val="11"/>
        <rFont val="Arial"/>
        <family val="2"/>
      </rPr>
      <t>c</t>
    </r>
  </si>
  <si>
    <t>ohm</t>
  </si>
  <si>
    <t>costante di von Klitzing</t>
  </si>
  <si>
    <r>
      <t>R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h / e</t>
    </r>
    <r>
      <rPr>
        <i/>
        <vertAlign val="superscript"/>
        <sz val="11"/>
        <rFont val="Arial"/>
        <family val="2"/>
      </rPr>
      <t>2</t>
    </r>
  </si>
  <si>
    <r>
      <t>R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</t>
    </r>
    <r>
      <rPr>
        <i/>
        <sz val="11"/>
        <rFont val="Times New Roman"/>
        <family val="1"/>
      </rPr>
      <t xml:space="preserve"> </t>
    </r>
    <r>
      <rPr>
        <i/>
        <sz val="11"/>
        <rFont val="Symbol"/>
        <family val="1"/>
      </rPr>
      <t>F</t>
    </r>
    <r>
      <rPr>
        <i/>
        <vertAlign val="subscript"/>
        <sz val="11"/>
        <rFont val="Times New Roman"/>
        <family val="1"/>
      </rPr>
      <t>m</t>
    </r>
    <r>
      <rPr>
        <i/>
        <sz val="11"/>
        <rFont val="Times New Roman"/>
        <family val="1"/>
      </rPr>
      <t xml:space="preserve"> </t>
    </r>
    <r>
      <rPr>
        <i/>
        <sz val="11"/>
        <rFont val="Arial"/>
        <family val="2"/>
      </rPr>
      <t>/ e</t>
    </r>
  </si>
  <si>
    <r>
      <t>R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V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I</t>
    </r>
    <r>
      <rPr>
        <i/>
        <vertAlign val="subscript"/>
        <sz val="11"/>
        <rFont val="Arial"/>
        <family val="2"/>
      </rPr>
      <t>c</t>
    </r>
  </si>
  <si>
    <r>
      <t>R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e / k c</t>
    </r>
  </si>
  <si>
    <t>costante dielettrica nel vuoto</t>
  </si>
  <si>
    <r>
      <t>k</t>
    </r>
    <r>
      <rPr>
        <i/>
        <vertAlign val="subscript"/>
        <sz val="11"/>
        <rFont val="Symbol"/>
        <family val="1"/>
      </rPr>
      <t>e</t>
    </r>
  </si>
  <si>
    <r>
      <t>Fm</t>
    </r>
    <r>
      <rPr>
        <i/>
        <vertAlign val="superscript"/>
        <sz val="11"/>
        <rFont val="Arial"/>
        <family val="2"/>
      </rPr>
      <t>-1</t>
    </r>
  </si>
  <si>
    <r>
      <t>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 xml:space="preserve"> = e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/ h c = e / k c</t>
    </r>
    <r>
      <rPr>
        <i/>
        <vertAlign val="superscript"/>
        <sz val="11"/>
        <rFont val="Arial"/>
        <family val="2"/>
      </rPr>
      <t xml:space="preserve">2 </t>
    </r>
  </si>
  <si>
    <r>
      <t>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 xml:space="preserve"> = e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/ h c</t>
    </r>
  </si>
  <si>
    <r>
      <t>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>=  e / k c</t>
    </r>
    <r>
      <rPr>
        <i/>
        <vertAlign val="superscript"/>
        <sz val="11"/>
        <rFont val="Arial"/>
        <family val="2"/>
      </rPr>
      <t>2</t>
    </r>
  </si>
  <si>
    <r>
      <t>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 xml:space="preserve"> = 1 / R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c</t>
    </r>
  </si>
  <si>
    <t>capacità elettrica</t>
  </si>
  <si>
    <r>
      <t>C</t>
    </r>
    <r>
      <rPr>
        <i/>
        <vertAlign val="subscript"/>
        <sz val="11"/>
        <rFont val="Arial"/>
        <family val="2"/>
      </rPr>
      <t xml:space="preserve">e </t>
    </r>
  </si>
  <si>
    <r>
      <t>C</t>
    </r>
    <r>
      <rPr>
        <i/>
        <vertAlign val="subscript"/>
        <sz val="11"/>
        <rFont val="Arial"/>
        <family val="2"/>
      </rPr>
      <t>e</t>
    </r>
  </si>
  <si>
    <r>
      <t>C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k</t>
    </r>
    <r>
      <rPr>
        <i/>
        <vertAlign val="subscript"/>
        <sz val="11"/>
        <rFont val="Symbol"/>
        <family val="1"/>
      </rPr>
      <t xml:space="preserve">e </t>
    </r>
    <r>
      <rPr>
        <i/>
        <sz val="11"/>
        <rFont val="Arial"/>
        <family val="2"/>
      </rPr>
      <t>S / d</t>
    </r>
  </si>
  <si>
    <r>
      <t>C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= e / V</t>
    </r>
  </si>
  <si>
    <t>Flusso magnetico</t>
  </si>
  <si>
    <r>
      <t>F</t>
    </r>
    <r>
      <rPr>
        <i/>
        <vertAlign val="subscript"/>
        <sz val="11"/>
        <rFont val="Times New Roman"/>
        <family val="1"/>
      </rPr>
      <t>m</t>
    </r>
  </si>
  <si>
    <r>
      <t>W</t>
    </r>
    <r>
      <rPr>
        <i/>
        <vertAlign val="subscript"/>
        <sz val="11"/>
        <rFont val="Arial"/>
        <family val="2"/>
      </rPr>
      <t>b</t>
    </r>
  </si>
  <si>
    <r>
      <t>F</t>
    </r>
    <r>
      <rPr>
        <i/>
        <vertAlign val="subscript"/>
        <sz val="11"/>
        <rFont val="Times New Roman"/>
        <family val="1"/>
      </rPr>
      <t>m</t>
    </r>
    <r>
      <rPr>
        <i/>
        <sz val="11"/>
        <rFont val="Times New Roman"/>
        <family val="1"/>
      </rPr>
      <t xml:space="preserve"> </t>
    </r>
    <r>
      <rPr>
        <i/>
        <sz val="11"/>
        <rFont val="Arial"/>
        <family val="2"/>
      </rPr>
      <t xml:space="preserve">= k c </t>
    </r>
  </si>
  <si>
    <r>
      <t>F</t>
    </r>
    <r>
      <rPr>
        <i/>
        <vertAlign val="subscript"/>
        <sz val="11"/>
        <rFont val="Times New Roman"/>
        <family val="1"/>
      </rPr>
      <t>m</t>
    </r>
    <r>
      <rPr>
        <i/>
        <sz val="11"/>
        <rFont val="Times New Roman"/>
        <family val="1"/>
      </rPr>
      <t xml:space="preserve"> </t>
    </r>
    <r>
      <rPr>
        <i/>
        <sz val="11"/>
        <rFont val="Arial"/>
        <family val="2"/>
      </rPr>
      <t>= h / e</t>
    </r>
  </si>
  <si>
    <t>riluttanza magnetica</t>
  </si>
  <si>
    <t>R</t>
  </si>
  <si>
    <r>
      <t>kg</t>
    </r>
    <r>
      <rPr>
        <i/>
        <vertAlign val="superscript"/>
        <sz val="11"/>
        <rFont val="Arial"/>
        <family val="2"/>
      </rPr>
      <t>-1</t>
    </r>
    <r>
      <rPr>
        <i/>
        <sz val="11"/>
        <rFont val="Arial"/>
        <family val="0"/>
      </rPr>
      <t>m</t>
    </r>
    <r>
      <rPr>
        <i/>
        <vertAlign val="superscript"/>
        <sz val="11"/>
        <rFont val="Arial"/>
        <family val="2"/>
      </rPr>
      <t>-2</t>
    </r>
    <r>
      <rPr>
        <i/>
        <sz val="11"/>
        <rFont val="Arial"/>
        <family val="0"/>
      </rPr>
      <t>C</t>
    </r>
    <r>
      <rPr>
        <i/>
        <vertAlign val="superscript"/>
        <sz val="11"/>
        <rFont val="Arial"/>
        <family val="2"/>
      </rPr>
      <t>2</t>
    </r>
  </si>
  <si>
    <r>
      <t>R =</t>
    </r>
    <r>
      <rPr>
        <i/>
        <sz val="11"/>
        <rFont val="Symbol"/>
        <family val="1"/>
      </rPr>
      <t xml:space="preserve"> l</t>
    </r>
    <r>
      <rPr>
        <i/>
        <vertAlign val="subscript"/>
        <sz val="11"/>
        <rFont val="Symbol"/>
        <family val="1"/>
      </rPr>
      <t>e</t>
    </r>
    <r>
      <rPr>
        <i/>
        <vertAlign val="subscript"/>
        <sz val="11"/>
        <rFont val="Century Gothic"/>
        <family val="2"/>
      </rPr>
      <t xml:space="preserve"> </t>
    </r>
    <r>
      <rPr>
        <i/>
        <sz val="11"/>
        <rFont val="Arial"/>
        <family val="2"/>
      </rPr>
      <t>/ k</t>
    </r>
    <r>
      <rPr>
        <i/>
        <vertAlign val="subscript"/>
        <sz val="11"/>
        <rFont val="Symbol"/>
        <family val="1"/>
      </rPr>
      <t>m</t>
    </r>
    <r>
      <rPr>
        <i/>
        <sz val="11"/>
        <rFont val="Arial"/>
        <family val="2"/>
      </rPr>
      <t xml:space="preserve"> S</t>
    </r>
  </si>
  <si>
    <r>
      <t xml:space="preserve"> 1 / </t>
    </r>
    <r>
      <rPr>
        <i/>
        <sz val="11"/>
        <rFont val="Arial"/>
        <family val="2"/>
      </rPr>
      <t>k</t>
    </r>
    <r>
      <rPr>
        <i/>
        <vertAlign val="subscript"/>
        <sz val="11"/>
        <rFont val="Symbol"/>
        <family val="1"/>
      </rPr>
      <t xml:space="preserve">m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  <r>
      <rPr>
        <i/>
        <sz val="11"/>
        <rFont val="Symbol"/>
        <family val="1"/>
      </rPr>
      <t xml:space="preserve"> </t>
    </r>
  </si>
  <si>
    <r>
      <t xml:space="preserve">e / k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</si>
  <si>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t>coefficiente di autoinduzione</t>
  </si>
  <si>
    <t>L</t>
  </si>
  <si>
    <r>
      <t>kg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0"/>
      </rPr>
      <t>C</t>
    </r>
    <r>
      <rPr>
        <i/>
        <vertAlign val="superscript"/>
        <sz val="11"/>
        <rFont val="Arial"/>
        <family val="2"/>
      </rPr>
      <t>-2</t>
    </r>
  </si>
  <si>
    <r>
      <t xml:space="preserve">k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/ e</t>
    </r>
  </si>
  <si>
    <r>
      <t>k</t>
    </r>
    <r>
      <rPr>
        <i/>
        <vertAlign val="subscript"/>
        <sz val="11"/>
        <rFont val="Symbol"/>
        <family val="1"/>
      </rPr>
      <t>m</t>
    </r>
    <r>
      <rPr>
        <i/>
        <sz val="11"/>
        <rFont val="Arial"/>
        <family val="2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</si>
  <si>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r>
      <t>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 / e</t>
    </r>
    <r>
      <rPr>
        <i/>
        <vertAlign val="superscript"/>
        <sz val="11"/>
        <rFont val="Arial"/>
        <family val="2"/>
      </rPr>
      <t>2</t>
    </r>
  </si>
  <si>
    <r>
      <t>k</t>
    </r>
    <r>
      <rPr>
        <i/>
        <vertAlign val="subscript"/>
        <sz val="11"/>
        <rFont val="Symbol"/>
        <family val="1"/>
      </rPr>
      <t>m</t>
    </r>
  </si>
  <si>
    <r>
      <t>V K</t>
    </r>
    <r>
      <rPr>
        <i/>
        <vertAlign val="superscript"/>
        <sz val="11"/>
        <rFont val="Arial"/>
        <family val="2"/>
      </rPr>
      <t>-1</t>
    </r>
  </si>
  <si>
    <r>
      <t>k</t>
    </r>
    <r>
      <rPr>
        <i/>
        <vertAlign val="subscript"/>
        <sz val="11"/>
        <rFont val="Symbol"/>
        <family val="1"/>
      </rPr>
      <t>m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= k / e</t>
    </r>
  </si>
  <si>
    <r>
      <t>k / e = 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/ e</t>
    </r>
    <r>
      <rPr>
        <i/>
        <vertAlign val="superscript"/>
        <sz val="11"/>
        <rFont val="Arial"/>
        <family val="2"/>
      </rPr>
      <t>2</t>
    </r>
  </si>
  <si>
    <r>
      <t>kg m C</t>
    </r>
    <r>
      <rPr>
        <i/>
        <vertAlign val="superscript"/>
        <sz val="11"/>
        <rFont val="Arial"/>
        <family val="2"/>
      </rPr>
      <t>-2</t>
    </r>
  </si>
  <si>
    <r>
      <t>k / e = R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c</t>
    </r>
  </si>
  <si>
    <t>k / e = V / T</t>
  </si>
  <si>
    <r>
      <t>k / e = B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H</t>
    </r>
    <r>
      <rPr>
        <i/>
        <vertAlign val="subscript"/>
        <sz val="11"/>
        <rFont val="Arial"/>
        <family val="2"/>
      </rPr>
      <t>c</t>
    </r>
  </si>
  <si>
    <t>densità di flusso magnetico</t>
  </si>
  <si>
    <r>
      <t>B</t>
    </r>
    <r>
      <rPr>
        <i/>
        <vertAlign val="subscript"/>
        <sz val="11"/>
        <rFont val="Times New Roman"/>
        <family val="1"/>
      </rPr>
      <t>c</t>
    </r>
  </si>
  <si>
    <t>Tesla</t>
  </si>
  <si>
    <r>
      <t>B</t>
    </r>
    <r>
      <rPr>
        <i/>
        <vertAlign val="subscript"/>
        <sz val="11"/>
        <rFont val="Arial"/>
        <family val="2"/>
      </rPr>
      <t>c</t>
    </r>
  </si>
  <si>
    <t xml:space="preserve">induzione magnetica </t>
  </si>
  <si>
    <r>
      <t>W</t>
    </r>
    <r>
      <rPr>
        <i/>
        <vertAlign val="subscript"/>
        <sz val="11"/>
        <rFont val="Arial"/>
        <family val="2"/>
      </rPr>
      <t>b</t>
    </r>
    <r>
      <rPr>
        <i/>
        <sz val="11"/>
        <rFont val="Arial"/>
        <family val="0"/>
      </rPr>
      <t xml:space="preserve"> m</t>
    </r>
    <r>
      <rPr>
        <i/>
        <vertAlign val="superscript"/>
        <sz val="11"/>
        <rFont val="Arial"/>
        <family val="2"/>
      </rPr>
      <t>-2</t>
    </r>
  </si>
  <si>
    <r>
      <t>B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k 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t</t>
    </r>
    <r>
      <rPr>
        <i/>
        <vertAlign val="subscript"/>
        <sz val="11"/>
        <rFont val="Arial"/>
        <family val="2"/>
      </rPr>
      <t>e</t>
    </r>
  </si>
  <si>
    <r>
      <t>B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</t>
    </r>
    <r>
      <rPr>
        <i/>
        <sz val="11"/>
        <rFont val="Times New Roman"/>
        <family val="1"/>
      </rPr>
      <t xml:space="preserve"> </t>
    </r>
    <r>
      <rPr>
        <i/>
        <sz val="11"/>
        <rFont val="Arial"/>
        <family val="2"/>
      </rPr>
      <t>k</t>
    </r>
    <r>
      <rPr>
        <i/>
        <vertAlign val="subscript"/>
        <sz val="11"/>
        <rFont val="Symbol"/>
        <family val="1"/>
      </rPr>
      <t>m</t>
    </r>
    <r>
      <rPr>
        <i/>
        <sz val="11"/>
        <rFont val="Times New Roman"/>
        <family val="1"/>
      </rPr>
      <t xml:space="preserve"> </t>
    </r>
    <r>
      <rPr>
        <i/>
        <sz val="11"/>
        <rFont val="Arial"/>
        <family val="2"/>
      </rPr>
      <t>H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</t>
    </r>
  </si>
  <si>
    <t>calore specifico</t>
  </si>
  <si>
    <r>
      <t>c</t>
    </r>
    <r>
      <rPr>
        <i/>
        <vertAlign val="subscript"/>
        <sz val="11"/>
        <rFont val="Arial"/>
        <family val="2"/>
      </rPr>
      <t>s</t>
    </r>
  </si>
  <si>
    <r>
      <t>J kg</t>
    </r>
    <r>
      <rPr>
        <i/>
        <vertAlign val="superscript"/>
        <sz val="11"/>
        <rFont val="Arial"/>
        <family val="2"/>
      </rPr>
      <t>-1</t>
    </r>
    <r>
      <rPr>
        <i/>
        <sz val="11"/>
        <rFont val="Arial"/>
        <family val="0"/>
      </rPr>
      <t>K</t>
    </r>
    <r>
      <rPr>
        <i/>
        <vertAlign val="superscript"/>
        <sz val="11"/>
        <rFont val="Arial"/>
        <family val="2"/>
      </rPr>
      <t>-1</t>
    </r>
  </si>
  <si>
    <r>
      <t>c</t>
    </r>
    <r>
      <rPr>
        <i/>
        <vertAlign val="subscript"/>
        <sz val="11"/>
        <rFont val="Arial"/>
        <family val="2"/>
      </rPr>
      <t xml:space="preserve">s </t>
    </r>
    <r>
      <rPr>
        <i/>
        <sz val="11"/>
        <rFont val="Arial"/>
        <family val="2"/>
      </rPr>
      <t>= k / m</t>
    </r>
    <r>
      <rPr>
        <i/>
        <vertAlign val="subscript"/>
        <sz val="11"/>
        <rFont val="Arial"/>
        <family val="2"/>
      </rPr>
      <t>e</t>
    </r>
  </si>
  <si>
    <r>
      <t>c</t>
    </r>
    <r>
      <rPr>
        <i/>
        <vertAlign val="subscript"/>
        <sz val="11"/>
        <rFont val="Arial"/>
        <family val="2"/>
      </rPr>
      <t>s</t>
    </r>
    <r>
      <rPr>
        <i/>
        <vertAlign val="sub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= </t>
    </r>
    <r>
      <rPr>
        <i/>
        <sz val="11"/>
        <rFont val="Symbol"/>
        <family val="1"/>
      </rPr>
      <t>l</t>
    </r>
    <r>
      <rPr>
        <i/>
        <vertAlign val="subscript"/>
        <sz val="11"/>
        <rFont val="Times New Roman"/>
        <family val="1"/>
      </rPr>
      <t xml:space="preserve">e </t>
    </r>
    <r>
      <rPr>
        <i/>
        <sz val="11"/>
        <rFont val="Arial"/>
        <family val="2"/>
      </rPr>
      <t>/ e</t>
    </r>
  </si>
  <si>
    <t xml:space="preserve">temperatura max </t>
  </si>
  <si>
    <r>
      <t>T</t>
    </r>
    <r>
      <rPr>
        <i/>
        <vertAlign val="subscript"/>
        <sz val="11"/>
        <rFont val="Arial"/>
        <family val="2"/>
      </rPr>
      <t>e</t>
    </r>
  </si>
  <si>
    <t>K</t>
  </si>
  <si>
    <r>
      <t>T</t>
    </r>
    <r>
      <rPr>
        <i/>
        <vertAlign val="subscript"/>
        <sz val="11"/>
        <rFont val="Arial"/>
        <family val="2"/>
      </rPr>
      <t xml:space="preserve">e  </t>
    </r>
    <r>
      <rPr>
        <i/>
        <sz val="11"/>
        <rFont val="Arial"/>
        <family val="2"/>
      </rPr>
      <t>= e a</t>
    </r>
  </si>
  <si>
    <r>
      <t>T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>c</t>
    </r>
    <r>
      <rPr>
        <i/>
        <vertAlign val="superscript"/>
        <sz val="11"/>
        <rFont val="Arial"/>
        <family val="2"/>
      </rPr>
      <t xml:space="preserve">2 </t>
    </r>
    <r>
      <rPr>
        <i/>
        <sz val="11"/>
        <rFont val="Arial"/>
        <family val="2"/>
      </rPr>
      <t>/ k</t>
    </r>
  </si>
  <si>
    <r>
      <t>T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e c</t>
    </r>
    <r>
      <rPr>
        <i/>
        <vertAlign val="superscript"/>
        <sz val="11"/>
        <rFont val="Arial"/>
        <family val="2"/>
      </rPr>
      <t xml:space="preserve">2 </t>
    </r>
    <r>
      <rPr>
        <i/>
        <sz val="11"/>
        <rFont val="Arial"/>
        <family val="2"/>
      </rPr>
      <t xml:space="preserve">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</si>
  <si>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t>intensità di campo termico</t>
  </si>
  <si>
    <r>
      <t>E</t>
    </r>
    <r>
      <rPr>
        <i/>
        <vertAlign val="subscript"/>
        <sz val="11"/>
        <rFont val="Arial"/>
        <family val="2"/>
      </rPr>
      <t>T</t>
    </r>
  </si>
  <si>
    <r>
      <t>K m</t>
    </r>
    <r>
      <rPr>
        <i/>
        <vertAlign val="superscript"/>
        <sz val="11"/>
        <rFont val="Arial"/>
        <family val="2"/>
      </rPr>
      <t>-1</t>
    </r>
  </si>
  <si>
    <r>
      <t>E</t>
    </r>
    <r>
      <rPr>
        <i/>
        <vertAlign val="subscript"/>
        <sz val="11"/>
        <rFont val="Arial"/>
        <family val="2"/>
      </rPr>
      <t xml:space="preserve">T </t>
    </r>
    <r>
      <rPr>
        <i/>
        <sz val="11"/>
        <rFont val="Arial"/>
        <family val="2"/>
      </rPr>
      <t>= T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/</t>
    </r>
    <r>
      <rPr>
        <i/>
        <sz val="11"/>
        <rFont val="Times New Roman"/>
        <family val="1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</si>
  <si>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r>
      <t>E</t>
    </r>
    <r>
      <rPr>
        <i/>
        <vertAlign val="subscript"/>
        <sz val="11"/>
        <rFont val="Arial"/>
        <family val="2"/>
      </rPr>
      <t xml:space="preserve">T </t>
    </r>
    <r>
      <rPr>
        <i/>
        <sz val="11"/>
        <rFont val="Arial"/>
        <family val="2"/>
      </rPr>
      <t>= E</t>
    </r>
    <r>
      <rPr>
        <i/>
        <vertAlign val="subscript"/>
        <sz val="11"/>
        <rFont val="Arial"/>
        <family val="2"/>
      </rPr>
      <t>e</t>
    </r>
    <r>
      <rPr>
        <i/>
        <vertAlign val="superscript"/>
        <sz val="11"/>
        <rFont val="Arial"/>
        <family val="2"/>
      </rPr>
      <t xml:space="preserve"> </t>
    </r>
    <r>
      <rPr>
        <i/>
        <sz val="11"/>
        <rFont val="Arial"/>
        <family val="2"/>
      </rPr>
      <t>/ k</t>
    </r>
    <r>
      <rPr>
        <i/>
        <vertAlign val="subscript"/>
        <sz val="11"/>
        <rFont val="Symbol"/>
        <family val="1"/>
      </rPr>
      <t>m</t>
    </r>
  </si>
  <si>
    <t xml:space="preserve">momento  elettromagnetico </t>
  </si>
  <si>
    <r>
      <t>J T</t>
    </r>
    <r>
      <rPr>
        <i/>
        <vertAlign val="superscript"/>
        <sz val="11"/>
        <rFont val="Arial"/>
        <family val="2"/>
      </rPr>
      <t>-1</t>
    </r>
  </si>
  <si>
    <r>
      <t>uguale a 4</t>
    </r>
    <r>
      <rPr>
        <sz val="11"/>
        <rFont val="Symbol"/>
        <family val="1"/>
      </rPr>
      <t>pm</t>
    </r>
    <r>
      <rPr>
        <vertAlign val="subscript"/>
        <sz val="11"/>
        <rFont val="Arial"/>
        <family val="2"/>
      </rPr>
      <t>B</t>
    </r>
  </si>
  <si>
    <r>
      <t>m</t>
    </r>
    <r>
      <rPr>
        <i/>
        <vertAlign val="subscript"/>
        <sz val="11"/>
        <rFont val="Arial"/>
        <family val="2"/>
      </rPr>
      <t>e</t>
    </r>
    <r>
      <rPr>
        <i/>
        <sz val="11"/>
        <rFont val="Times New Roman"/>
        <family val="1"/>
      </rPr>
      <t xml:space="preserve"> = </t>
    </r>
    <r>
      <rPr>
        <i/>
        <sz val="11"/>
        <rFont val="Arial"/>
        <family val="2"/>
      </rPr>
      <t>e</t>
    </r>
    <r>
      <rPr>
        <i/>
        <sz val="11"/>
        <rFont val="Times New Roman"/>
        <family val="1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 xml:space="preserve">c </t>
    </r>
  </si>
  <si>
    <r>
      <t>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0"/>
      </rPr>
      <t xml:space="preserve"> = </t>
    </r>
    <r>
      <rPr>
        <i/>
        <sz val="11"/>
        <rFont val="Arial"/>
        <family val="2"/>
      </rPr>
      <t>e h</t>
    </r>
    <r>
      <rPr>
        <i/>
        <sz val="11"/>
        <rFont val="Times New Roman"/>
        <family val="1"/>
      </rPr>
      <t xml:space="preserve"> </t>
    </r>
    <r>
      <rPr>
        <i/>
        <sz val="11"/>
        <rFont val="Arial"/>
        <family val="0"/>
      </rPr>
      <t xml:space="preserve">/ </t>
    </r>
    <r>
      <rPr>
        <i/>
        <sz val="11"/>
        <rFont val="Arial"/>
        <family val="2"/>
      </rPr>
      <t>m</t>
    </r>
    <r>
      <rPr>
        <i/>
        <vertAlign val="subscript"/>
        <sz val="11"/>
        <rFont val="Arial"/>
        <family val="2"/>
      </rPr>
      <t>e</t>
    </r>
  </si>
  <si>
    <t>resistenza termica del vuoto</t>
  </si>
  <si>
    <r>
      <t>R</t>
    </r>
    <r>
      <rPr>
        <i/>
        <vertAlign val="subscript"/>
        <sz val="11"/>
        <rFont val="Arial"/>
        <family val="2"/>
      </rPr>
      <t>T</t>
    </r>
  </si>
  <si>
    <r>
      <t>K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W</t>
    </r>
    <r>
      <rPr>
        <i/>
        <vertAlign val="superscript"/>
        <sz val="11"/>
        <rFont val="Arial"/>
        <family val="2"/>
      </rPr>
      <t>-1</t>
    </r>
  </si>
  <si>
    <r>
      <t>R</t>
    </r>
    <r>
      <rPr>
        <i/>
        <vertAlign val="subscript"/>
        <sz val="11"/>
        <rFont val="Arial"/>
        <family val="2"/>
      </rPr>
      <t>T</t>
    </r>
    <r>
      <rPr>
        <i/>
        <sz val="11"/>
        <rFont val="Arial"/>
        <family val="2"/>
      </rPr>
      <t xml:space="preserve"> = h / k</t>
    </r>
    <r>
      <rPr>
        <i/>
        <vertAlign val="superscript"/>
        <sz val="11"/>
        <rFont val="Arial"/>
        <family val="2"/>
      </rPr>
      <t>2</t>
    </r>
  </si>
  <si>
    <r>
      <t>R</t>
    </r>
    <r>
      <rPr>
        <i/>
        <vertAlign val="subscript"/>
        <sz val="11"/>
        <rFont val="Arial"/>
        <family val="2"/>
      </rPr>
      <t>T</t>
    </r>
    <r>
      <rPr>
        <i/>
        <sz val="11"/>
        <rFont val="Arial"/>
        <family val="2"/>
      </rPr>
      <t xml:space="preserve"> = T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/ I</t>
    </r>
    <r>
      <rPr>
        <i/>
        <vertAlign val="subscript"/>
        <sz val="11"/>
        <rFont val="Arial"/>
        <family val="2"/>
      </rPr>
      <t>T</t>
    </r>
  </si>
  <si>
    <r>
      <t>R</t>
    </r>
    <r>
      <rPr>
        <i/>
        <vertAlign val="subscript"/>
        <sz val="11"/>
        <rFont val="Arial"/>
        <family val="2"/>
      </rPr>
      <t>T</t>
    </r>
    <r>
      <rPr>
        <i/>
        <sz val="11"/>
        <rFont val="Arial"/>
        <family val="2"/>
      </rPr>
      <t xml:space="preserve"> = P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I</t>
    </r>
    <r>
      <rPr>
        <i/>
        <vertAlign val="subscript"/>
        <sz val="11"/>
        <rFont val="Arial"/>
        <family val="2"/>
      </rPr>
      <t>T</t>
    </r>
    <r>
      <rPr>
        <i/>
        <vertAlign val="superscript"/>
        <sz val="11"/>
        <rFont val="Arial"/>
        <family val="2"/>
      </rPr>
      <t>2</t>
    </r>
  </si>
  <si>
    <r>
      <t>R</t>
    </r>
    <r>
      <rPr>
        <i/>
        <vertAlign val="subscript"/>
        <sz val="11"/>
        <rFont val="Arial"/>
        <family val="2"/>
      </rPr>
      <t>T</t>
    </r>
    <r>
      <rPr>
        <i/>
        <sz val="11"/>
        <rFont val="Arial"/>
        <family val="2"/>
      </rPr>
      <t xml:space="preserve"> = e c / k</t>
    </r>
  </si>
  <si>
    <t>costante elementare  di Stefan</t>
  </si>
  <si>
    <r>
      <t>kg s</t>
    </r>
    <r>
      <rPr>
        <i/>
        <vertAlign val="superscript"/>
        <sz val="11"/>
        <rFont val="Arial"/>
        <family val="2"/>
      </rPr>
      <t>5</t>
    </r>
    <r>
      <rPr>
        <i/>
        <sz val="11"/>
        <rFont val="Arial"/>
        <family val="0"/>
      </rPr>
      <t>C</t>
    </r>
    <r>
      <rPr>
        <i/>
        <vertAlign val="superscript"/>
        <sz val="11"/>
        <rFont val="Arial"/>
        <family val="2"/>
      </rPr>
      <t>-4</t>
    </r>
    <r>
      <rPr>
        <i/>
        <sz val="11"/>
        <rFont val="Arial"/>
        <family val="0"/>
      </rPr>
      <t>m</t>
    </r>
    <r>
      <rPr>
        <i/>
        <vertAlign val="superscript"/>
        <sz val="11"/>
        <rFont val="Arial"/>
        <family val="2"/>
      </rPr>
      <t>-4</t>
    </r>
  </si>
  <si>
    <r>
      <t>s</t>
    </r>
    <r>
      <rPr>
        <i/>
        <sz val="11"/>
        <rFont val="Arial"/>
        <family val="2"/>
      </rPr>
      <t xml:space="preserve"> = k / e</t>
    </r>
    <r>
      <rPr>
        <i/>
        <vertAlign val="superscript"/>
        <sz val="11"/>
        <rFont val="Arial"/>
        <family val="2"/>
      </rPr>
      <t xml:space="preserve">3 </t>
    </r>
    <r>
      <rPr>
        <i/>
        <sz val="11"/>
        <rFont val="Arial"/>
        <family val="2"/>
      </rPr>
      <t>c</t>
    </r>
    <r>
      <rPr>
        <i/>
        <vertAlign val="superscript"/>
        <sz val="11"/>
        <rFont val="Arial"/>
        <family val="2"/>
      </rPr>
      <t>5</t>
    </r>
  </si>
  <si>
    <r>
      <t>W /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 K</t>
    </r>
    <r>
      <rPr>
        <i/>
        <vertAlign val="superscript"/>
        <sz val="11"/>
        <rFont val="Arial"/>
        <family val="2"/>
      </rPr>
      <t>-4</t>
    </r>
  </si>
  <si>
    <r>
      <t>s</t>
    </r>
    <r>
      <rPr>
        <i/>
        <sz val="11"/>
        <rFont val="Arial"/>
        <family val="2"/>
      </rPr>
      <t xml:space="preserve"> = 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t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e</t>
    </r>
    <r>
      <rPr>
        <i/>
        <vertAlign val="superscript"/>
        <sz val="11"/>
        <rFont val="Arial"/>
        <family val="2"/>
      </rPr>
      <t xml:space="preserve">4 </t>
    </r>
    <r>
      <rPr>
        <i/>
        <sz val="11"/>
        <rFont val="Arial"/>
        <family val="2"/>
      </rPr>
      <t>c</t>
    </r>
    <r>
      <rPr>
        <i/>
        <vertAlign val="superscript"/>
        <sz val="11"/>
        <rFont val="Arial"/>
        <family val="2"/>
      </rPr>
      <t>4</t>
    </r>
  </si>
  <si>
    <t>densità elementare di</t>
  </si>
  <si>
    <r>
      <t>d</t>
    </r>
    <r>
      <rPr>
        <i/>
        <vertAlign val="subscript"/>
        <sz val="11"/>
        <rFont val="Arial"/>
        <family val="2"/>
      </rPr>
      <t>P</t>
    </r>
  </si>
  <si>
    <r>
      <t>W / m</t>
    </r>
    <r>
      <rPr>
        <i/>
        <vertAlign val="superscript"/>
        <sz val="11"/>
        <rFont val="Arial"/>
        <family val="2"/>
      </rPr>
      <t>2</t>
    </r>
  </si>
  <si>
    <t>potenza termica irradiata</t>
  </si>
  <si>
    <r>
      <t>s</t>
    </r>
    <r>
      <rPr>
        <i/>
        <sz val="11"/>
        <rFont val="Arial"/>
        <family val="2"/>
      </rPr>
      <t xml:space="preserve"> T</t>
    </r>
    <r>
      <rPr>
        <i/>
        <vertAlign val="superscript"/>
        <sz val="11"/>
        <rFont val="Arial"/>
        <family val="2"/>
      </rPr>
      <t>4</t>
    </r>
  </si>
  <si>
    <r>
      <t>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>/ t</t>
    </r>
    <r>
      <rPr>
        <i/>
        <vertAlign val="superscript"/>
        <sz val="11"/>
        <rFont val="Arial"/>
        <family val="2"/>
      </rPr>
      <t>3</t>
    </r>
  </si>
  <si>
    <r>
      <t>h c</t>
    </r>
    <r>
      <rPr>
        <i/>
        <vertAlign val="superscript"/>
        <sz val="11"/>
        <rFont val="Arial"/>
        <family val="2"/>
      </rPr>
      <t xml:space="preserve">2 </t>
    </r>
    <r>
      <rPr>
        <i/>
        <sz val="11"/>
        <rFont val="Arial"/>
        <family val="2"/>
      </rPr>
      <t xml:space="preserve">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  <r>
      <rPr>
        <i/>
        <vertAlign val="superscript"/>
        <sz val="11"/>
        <rFont val="Arial"/>
        <family val="2"/>
      </rPr>
      <t>4</t>
    </r>
  </si>
  <si>
    <t xml:space="preserve">quantità di moto </t>
  </si>
  <si>
    <r>
      <t>q</t>
    </r>
    <r>
      <rPr>
        <i/>
        <vertAlign val="subscript"/>
        <sz val="11"/>
        <rFont val="Arial"/>
        <family val="2"/>
      </rPr>
      <t>c</t>
    </r>
  </si>
  <si>
    <r>
      <t>kg m s</t>
    </r>
    <r>
      <rPr>
        <i/>
        <vertAlign val="superscript"/>
        <sz val="11"/>
        <rFont val="Arial"/>
        <family val="2"/>
      </rPr>
      <t>-1</t>
    </r>
  </si>
  <si>
    <t xml:space="preserve">impulso di una forza </t>
  </si>
  <si>
    <r>
      <t>q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c</t>
    </r>
  </si>
  <si>
    <r>
      <t>q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I = F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t</t>
    </r>
    <r>
      <rPr>
        <i/>
        <vertAlign val="subscript"/>
        <sz val="11"/>
        <rFont val="Arial"/>
        <family val="2"/>
      </rPr>
      <t>c</t>
    </r>
  </si>
  <si>
    <t>costante di Josephson</t>
  </si>
  <si>
    <t>Jos</t>
  </si>
  <si>
    <t>Jos = 2 e / h</t>
  </si>
  <si>
    <r>
      <t xml:space="preserve">Jos = 2 / </t>
    </r>
    <r>
      <rPr>
        <i/>
        <sz val="11"/>
        <rFont val="Symbol"/>
        <family val="1"/>
      </rPr>
      <t>F</t>
    </r>
    <r>
      <rPr>
        <i/>
        <vertAlign val="subscript"/>
        <sz val="11"/>
        <rFont val="Symbol"/>
        <family val="1"/>
      </rPr>
      <t>m</t>
    </r>
  </si>
  <si>
    <t>Jos = 2 / k c</t>
  </si>
  <si>
    <r>
      <t>2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0"/>
      </rPr>
      <t xml:space="preserve"> costante di radiazione</t>
    </r>
  </si>
  <si>
    <r>
      <t>c</t>
    </r>
    <r>
      <rPr>
        <i/>
        <vertAlign val="subscript"/>
        <sz val="11"/>
        <rFont val="Arial"/>
        <family val="2"/>
      </rPr>
      <t>2</t>
    </r>
  </si>
  <si>
    <t>m K</t>
  </si>
  <si>
    <r>
      <t>c</t>
    </r>
    <r>
      <rPr>
        <i/>
        <vertAlign val="subscript"/>
        <sz val="11"/>
        <rFont val="Arial"/>
        <family val="2"/>
      </rPr>
      <t>2</t>
    </r>
    <r>
      <rPr>
        <i/>
        <sz val="11"/>
        <rFont val="Times New Roman Baltic"/>
        <family val="1"/>
      </rPr>
      <t xml:space="preserve"> </t>
    </r>
    <r>
      <rPr>
        <i/>
        <sz val="11"/>
        <rFont val="Arial"/>
        <family val="2"/>
      </rPr>
      <t>=</t>
    </r>
    <r>
      <rPr>
        <i/>
        <sz val="11"/>
        <rFont val="Symbol"/>
        <family val="1"/>
      </rPr>
      <t xml:space="preserve"> l</t>
    </r>
    <r>
      <rPr>
        <i/>
        <vertAlign val="subscript"/>
        <sz val="11"/>
        <rFont val="Arial"/>
        <family val="2"/>
      </rPr>
      <t>e</t>
    </r>
    <r>
      <rPr>
        <i/>
        <sz val="11"/>
        <rFont val="Times New Roman Baltic"/>
        <family val="1"/>
      </rPr>
      <t xml:space="preserve"> </t>
    </r>
    <r>
      <rPr>
        <i/>
        <sz val="11"/>
        <rFont val="Arial"/>
        <family val="2"/>
      </rPr>
      <t>T</t>
    </r>
    <r>
      <rPr>
        <i/>
        <vertAlign val="subscript"/>
        <sz val="11"/>
        <rFont val="Arial"/>
        <family val="2"/>
      </rPr>
      <t>e</t>
    </r>
  </si>
  <si>
    <r>
      <t>c</t>
    </r>
    <r>
      <rPr>
        <i/>
        <vertAlign val="subscript"/>
        <sz val="11"/>
        <rFont val="Arial"/>
        <family val="2"/>
      </rPr>
      <t>2</t>
    </r>
    <r>
      <rPr>
        <i/>
        <sz val="11"/>
        <rFont val="Arial"/>
        <family val="2"/>
      </rPr>
      <t xml:space="preserve"> =</t>
    </r>
    <r>
      <rPr>
        <i/>
        <sz val="11"/>
        <rFont val="Times New Roman Baltic"/>
        <family val="1"/>
      </rPr>
      <t xml:space="preserve"> </t>
    </r>
    <r>
      <rPr>
        <i/>
        <sz val="11"/>
        <rFont val="Arial"/>
        <family val="2"/>
      </rPr>
      <t>e c</t>
    </r>
    <r>
      <rPr>
        <i/>
        <vertAlign val="superscript"/>
        <sz val="11"/>
        <rFont val="Arial"/>
        <family val="2"/>
      </rPr>
      <t>2</t>
    </r>
  </si>
  <si>
    <r>
      <t>c</t>
    </r>
    <r>
      <rPr>
        <i/>
        <vertAlign val="subscript"/>
        <sz val="11"/>
        <rFont val="Arial"/>
        <family val="2"/>
      </rPr>
      <t>2</t>
    </r>
    <r>
      <rPr>
        <i/>
        <sz val="11"/>
        <rFont val="Arial"/>
        <family val="2"/>
      </rPr>
      <t xml:space="preserve"> = h c / k</t>
    </r>
  </si>
  <si>
    <t xml:space="preserve">forza </t>
  </si>
  <si>
    <r>
      <t>F</t>
    </r>
    <r>
      <rPr>
        <i/>
        <vertAlign val="subscript"/>
        <sz val="11"/>
        <rFont val="Arial"/>
        <family val="2"/>
      </rPr>
      <t>c</t>
    </r>
  </si>
  <si>
    <t>N</t>
  </si>
  <si>
    <r>
      <t>F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a</t>
    </r>
  </si>
  <si>
    <r>
      <t>F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e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/</t>
    </r>
    <r>
      <rPr>
        <i/>
        <vertAlign val="superscript"/>
        <sz val="11"/>
        <rFont val="Arial"/>
        <family val="2"/>
      </rPr>
      <t xml:space="preserve"> </t>
    </r>
    <r>
      <rPr>
        <i/>
        <sz val="11"/>
        <rFont val="Arial"/>
        <family val="2"/>
      </rPr>
      <t>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  <r>
      <rPr>
        <i/>
        <vertAlign val="superscript"/>
        <sz val="11"/>
        <rFont val="Arial"/>
        <family val="2"/>
      </rPr>
      <t>2</t>
    </r>
  </si>
  <si>
    <r>
      <t>F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1 /</t>
    </r>
    <r>
      <rPr>
        <i/>
        <vertAlign val="superscript"/>
        <sz val="11"/>
        <rFont val="Arial"/>
        <family val="2"/>
      </rPr>
      <t xml:space="preserve"> </t>
    </r>
    <r>
      <rPr>
        <i/>
        <sz val="11"/>
        <rFont val="Arial"/>
        <family val="2"/>
      </rPr>
      <t>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 xml:space="preserve"> c</t>
    </r>
    <r>
      <rPr>
        <i/>
        <vertAlign val="subscript"/>
        <sz val="11"/>
        <rFont val="Arial"/>
        <family val="2"/>
      </rPr>
      <t>s</t>
    </r>
    <r>
      <rPr>
        <i/>
        <vertAlign val="superscript"/>
        <sz val="11"/>
        <rFont val="Arial"/>
        <family val="2"/>
      </rPr>
      <t>2</t>
    </r>
  </si>
  <si>
    <r>
      <t>F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e  E</t>
    </r>
    <r>
      <rPr>
        <i/>
        <vertAlign val="subscript"/>
        <sz val="11"/>
        <rFont val="Symbol"/>
        <family val="1"/>
      </rPr>
      <t>e</t>
    </r>
  </si>
  <si>
    <r>
      <t>F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k  E</t>
    </r>
    <r>
      <rPr>
        <i/>
        <vertAlign val="subscript"/>
        <sz val="11"/>
        <rFont val="Arial"/>
        <family val="2"/>
      </rPr>
      <t>T</t>
    </r>
  </si>
  <si>
    <r>
      <t>F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I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I</t>
    </r>
    <r>
      <rPr>
        <i/>
        <vertAlign val="subscript"/>
        <sz val="11"/>
        <rFont val="Arial"/>
        <family val="2"/>
      </rPr>
      <t>T</t>
    </r>
  </si>
  <si>
    <t>energia</t>
  </si>
  <si>
    <r>
      <t>En</t>
    </r>
    <r>
      <rPr>
        <i/>
        <vertAlign val="subscript"/>
        <sz val="11"/>
        <rFont val="Arial"/>
        <family val="2"/>
      </rPr>
      <t>c</t>
    </r>
  </si>
  <si>
    <t>J</t>
  </si>
  <si>
    <r>
      <t>En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c</t>
    </r>
    <r>
      <rPr>
        <i/>
        <vertAlign val="superscript"/>
        <sz val="11"/>
        <rFont val="Arial"/>
        <family val="2"/>
      </rPr>
      <t>2</t>
    </r>
  </si>
  <si>
    <r>
      <t>En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e V</t>
    </r>
    <r>
      <rPr>
        <i/>
        <vertAlign val="subscript"/>
        <sz val="11"/>
        <rFont val="Arial"/>
        <family val="2"/>
      </rPr>
      <t>e</t>
    </r>
  </si>
  <si>
    <r>
      <t>En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k T</t>
    </r>
    <r>
      <rPr>
        <i/>
        <vertAlign val="subscript"/>
        <sz val="11"/>
        <rFont val="Arial"/>
        <family val="2"/>
      </rPr>
      <t>e</t>
    </r>
  </si>
  <si>
    <t xml:space="preserve">potenza </t>
  </si>
  <si>
    <r>
      <t>P</t>
    </r>
    <r>
      <rPr>
        <i/>
        <vertAlign val="subscript"/>
        <sz val="11"/>
        <rFont val="Arial"/>
        <family val="2"/>
      </rPr>
      <t>c</t>
    </r>
  </si>
  <si>
    <t>W</t>
  </si>
  <si>
    <r>
      <t>P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h c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 </t>
    </r>
  </si>
  <si>
    <r>
      <t>P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En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t</t>
    </r>
    <r>
      <rPr>
        <i/>
        <vertAlign val="subscript"/>
        <sz val="11"/>
        <rFont val="Arial"/>
        <family val="2"/>
      </rPr>
      <t>c</t>
    </r>
  </si>
  <si>
    <r>
      <t>P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= R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I</t>
    </r>
    <r>
      <rPr>
        <i/>
        <vertAlign val="subscript"/>
        <sz val="11"/>
        <rFont val="Arial"/>
        <family val="2"/>
      </rPr>
      <t>c</t>
    </r>
    <r>
      <rPr>
        <i/>
        <vertAlign val="superscript"/>
        <sz val="11"/>
        <rFont val="Arial"/>
        <family val="2"/>
      </rPr>
      <t>2</t>
    </r>
  </si>
  <si>
    <r>
      <t>P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V</t>
    </r>
    <r>
      <rPr>
        <i/>
        <vertAlign val="subscript"/>
        <sz val="11"/>
        <rFont val="Arial"/>
        <family val="2"/>
      </rPr>
      <t xml:space="preserve">c </t>
    </r>
    <r>
      <rPr>
        <i/>
        <sz val="11"/>
        <rFont val="Arial"/>
        <family val="2"/>
      </rPr>
      <t>I</t>
    </r>
    <r>
      <rPr>
        <i/>
        <vertAlign val="subscript"/>
        <sz val="11"/>
        <rFont val="Arial"/>
        <family val="2"/>
      </rPr>
      <t>c</t>
    </r>
  </si>
  <si>
    <t>polarizzabilità</t>
  </si>
  <si>
    <r>
      <t>e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 t</t>
    </r>
    <r>
      <rPr>
        <i/>
        <vertAlign val="superscript"/>
        <sz val="11"/>
        <rFont val="Arial"/>
        <family val="2"/>
      </rPr>
      <t xml:space="preserve">2 </t>
    </r>
    <r>
      <rPr>
        <i/>
        <sz val="11"/>
        <rFont val="Arial"/>
        <family val="2"/>
      </rPr>
      <t>/ m</t>
    </r>
    <r>
      <rPr>
        <i/>
        <vertAlign val="subscript"/>
        <sz val="11"/>
        <rFont val="Arial"/>
        <family val="2"/>
      </rPr>
      <t>e</t>
    </r>
  </si>
  <si>
    <r>
      <t>C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0"/>
      </rPr>
      <t>s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0"/>
      </rPr>
      <t>kg</t>
    </r>
    <r>
      <rPr>
        <i/>
        <vertAlign val="superscript"/>
        <sz val="11"/>
        <rFont val="Arial"/>
        <family val="2"/>
      </rPr>
      <t>-1</t>
    </r>
  </si>
  <si>
    <r>
      <t>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  <r>
      <rPr>
        <i/>
        <vertAlign val="superscript"/>
        <sz val="11"/>
        <rFont val="Arial"/>
        <family val="2"/>
      </rPr>
      <t>3</t>
    </r>
  </si>
  <si>
    <t xml:space="preserve">intensità di corrente entropica </t>
  </si>
  <si>
    <r>
      <t>I</t>
    </r>
    <r>
      <rPr>
        <i/>
        <vertAlign val="subscript"/>
        <sz val="11"/>
        <rFont val="Arial"/>
        <family val="2"/>
      </rPr>
      <t>T</t>
    </r>
  </si>
  <si>
    <r>
      <t>W K</t>
    </r>
    <r>
      <rPr>
        <i/>
        <vertAlign val="superscript"/>
        <sz val="11"/>
        <rFont val="Arial"/>
        <family val="2"/>
      </rPr>
      <t>-1</t>
    </r>
  </si>
  <si>
    <r>
      <t>I</t>
    </r>
    <r>
      <rPr>
        <i/>
        <vertAlign val="subscript"/>
        <sz val="11"/>
        <rFont val="Arial"/>
        <family val="2"/>
      </rPr>
      <t xml:space="preserve">T </t>
    </r>
    <r>
      <rPr>
        <i/>
        <sz val="11"/>
        <rFont val="Arial"/>
        <family val="2"/>
      </rPr>
      <t>= k / t</t>
    </r>
    <r>
      <rPr>
        <i/>
        <vertAlign val="subscript"/>
        <sz val="11"/>
        <rFont val="Arial"/>
        <family val="2"/>
      </rPr>
      <t>e</t>
    </r>
  </si>
  <si>
    <r>
      <t>I</t>
    </r>
    <r>
      <rPr>
        <i/>
        <vertAlign val="subscript"/>
        <sz val="11"/>
        <rFont val="Arial"/>
        <family val="2"/>
      </rPr>
      <t>T</t>
    </r>
    <r>
      <rPr>
        <i/>
        <sz val="11"/>
        <rFont val="Arial"/>
        <family val="2"/>
      </rPr>
      <t xml:space="preserve"> = P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/ T</t>
    </r>
    <r>
      <rPr>
        <i/>
        <vertAlign val="subscript"/>
        <sz val="11"/>
        <rFont val="Arial"/>
        <family val="2"/>
      </rPr>
      <t>e</t>
    </r>
  </si>
  <si>
    <r>
      <t>I</t>
    </r>
    <r>
      <rPr>
        <i/>
        <vertAlign val="subscript"/>
        <sz val="11"/>
        <rFont val="Arial"/>
        <family val="2"/>
      </rPr>
      <t>T</t>
    </r>
    <r>
      <rPr>
        <i/>
        <sz val="11"/>
        <rFont val="Arial"/>
        <family val="2"/>
      </rPr>
      <t xml:space="preserve"> = T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/ R</t>
    </r>
    <r>
      <rPr>
        <i/>
        <vertAlign val="subscript"/>
        <sz val="11"/>
        <rFont val="Arial"/>
        <family val="2"/>
      </rPr>
      <t>T</t>
    </r>
  </si>
  <si>
    <t>delle</t>
  </si>
  <si>
    <r>
      <t>C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= 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</si>
  <si>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t>p</t>
  </si>
  <si>
    <r>
      <t>k</t>
    </r>
    <r>
      <rPr>
        <i/>
        <vertAlign val="subscript"/>
        <sz val="11"/>
        <rFont val="Symbol"/>
        <family val="1"/>
      </rPr>
      <t>e</t>
    </r>
    <r>
      <rPr>
        <i/>
        <sz val="11"/>
        <rFont val="Arial"/>
        <family val="2"/>
      </rPr>
      <t>=  e / V</t>
    </r>
    <r>
      <rPr>
        <i/>
        <vertAlign val="subscript"/>
        <sz val="11"/>
        <rFont val="Arial"/>
        <family val="2"/>
      </rPr>
      <t>c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</si>
  <si>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t>carica entropica elementare</t>
  </si>
  <si>
    <t>per particonde c nel vuoto,</t>
  </si>
  <si>
    <r>
      <t>I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/ </t>
    </r>
    <r>
      <rPr>
        <i/>
        <sz val="11"/>
        <rFont val="Symbol"/>
        <family val="1"/>
      </rPr>
      <t>F</t>
    </r>
    <r>
      <rPr>
        <i/>
        <vertAlign val="subscript"/>
        <sz val="11"/>
        <rFont val="Arial"/>
        <family val="2"/>
      </rPr>
      <t>m</t>
    </r>
  </si>
  <si>
    <r>
      <t>B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</t>
    </r>
    <r>
      <rPr>
        <i/>
        <sz val="11"/>
        <rFont val="Times New Roman"/>
        <family val="1"/>
      </rPr>
      <t xml:space="preserve"> </t>
    </r>
    <r>
      <rPr>
        <i/>
        <sz val="11"/>
        <rFont val="Symbol"/>
        <family val="1"/>
      </rPr>
      <t>F</t>
    </r>
    <r>
      <rPr>
        <i/>
        <vertAlign val="subscript"/>
        <sz val="11"/>
        <rFont val="Times New Roman"/>
        <family val="1"/>
      </rPr>
      <t xml:space="preserve">m </t>
    </r>
    <r>
      <rPr>
        <i/>
        <sz val="11"/>
        <rFont val="Times New Roman"/>
        <family val="1"/>
      </rPr>
      <t xml:space="preserve">/ </t>
    </r>
    <r>
      <rPr>
        <i/>
        <sz val="11"/>
        <rFont val="Symbol"/>
        <family val="1"/>
      </rPr>
      <t>l</t>
    </r>
    <r>
      <rPr>
        <i/>
        <vertAlign val="subscript"/>
        <sz val="11"/>
        <rFont val="Times New Roman"/>
        <family val="1"/>
      </rPr>
      <t>e</t>
    </r>
    <r>
      <rPr>
        <i/>
        <vertAlign val="superscript"/>
        <sz val="11"/>
        <rFont val="Times New Roman"/>
        <family val="1"/>
      </rPr>
      <t>2</t>
    </r>
  </si>
  <si>
    <r>
      <t>I</t>
    </r>
    <r>
      <rPr>
        <i/>
        <vertAlign val="subscript"/>
        <sz val="11"/>
        <rFont val="Arial"/>
        <family val="2"/>
      </rPr>
      <t xml:space="preserve">T </t>
    </r>
    <r>
      <rPr>
        <i/>
        <sz val="11"/>
        <rFont val="Arial"/>
        <family val="2"/>
      </rPr>
      <t xml:space="preserve">= </t>
    </r>
    <r>
      <rPr>
        <i/>
        <sz val="11"/>
        <rFont val="Symbol"/>
        <family val="1"/>
      </rPr>
      <t>F</t>
    </r>
    <r>
      <rPr>
        <i/>
        <vertAlign val="subscript"/>
        <sz val="11"/>
        <rFont val="Arial"/>
        <family val="2"/>
      </rPr>
      <t>m</t>
    </r>
    <r>
      <rPr>
        <i/>
        <sz val="11"/>
        <rFont val="Arial"/>
        <family val="2"/>
      </rPr>
      <t xml:space="preserve"> 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</si>
  <si>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r>
      <t>m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t</t>
    </r>
    <r>
      <rPr>
        <i/>
        <vertAlign val="subscript"/>
        <sz val="11"/>
        <rFont val="Arial"/>
        <family val="2"/>
      </rPr>
      <t>c</t>
    </r>
    <r>
      <rPr>
        <i/>
        <vertAlign val="superscript"/>
        <sz val="11"/>
        <rFont val="Arial"/>
        <family val="2"/>
      </rPr>
      <t>5</t>
    </r>
    <r>
      <rPr>
        <i/>
        <sz val="11"/>
        <rFont val="Arial"/>
        <family val="2"/>
      </rPr>
      <t xml:space="preserve"> / e</t>
    </r>
    <r>
      <rPr>
        <i/>
        <vertAlign val="superscript"/>
        <sz val="11"/>
        <rFont val="Arial"/>
        <family val="2"/>
      </rPr>
      <t xml:space="preserve">4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  <r>
      <rPr>
        <i/>
        <vertAlign val="superscript"/>
        <sz val="11"/>
        <rFont val="Arial"/>
        <family val="2"/>
      </rPr>
      <t>4</t>
    </r>
  </si>
  <si>
    <t xml:space="preserve">    correlazioni</t>
  </si>
  <si>
    <t>tra    grandezze    fisiche</t>
  </si>
  <si>
    <t>alla velocità c</t>
  </si>
  <si>
    <r>
      <t>rapporto</t>
    </r>
    <r>
      <rPr>
        <b/>
        <sz val="11"/>
        <rFont val="Arial"/>
        <family val="2"/>
      </rPr>
      <t xml:space="preserve"> k</t>
    </r>
    <r>
      <rPr>
        <sz val="11"/>
        <rFont val="Arial"/>
        <family val="2"/>
      </rPr>
      <t xml:space="preserve"> / </t>
    </r>
    <r>
      <rPr>
        <b/>
        <sz val="11"/>
        <rFont val="Arial"/>
        <family val="2"/>
      </rPr>
      <t>e</t>
    </r>
    <r>
      <rPr>
        <sz val="11"/>
        <rFont val="Arial"/>
        <family val="0"/>
      </rPr>
      <t xml:space="preserve"> per particonde </t>
    </r>
  </si>
  <si>
    <r>
      <t>C  m</t>
    </r>
    <r>
      <rPr>
        <i/>
        <vertAlign val="superscript"/>
        <sz val="11"/>
        <rFont val="Arial"/>
        <family val="2"/>
      </rPr>
      <t xml:space="preserve">-1 </t>
    </r>
    <r>
      <rPr>
        <i/>
        <sz val="11"/>
        <rFont val="Arial"/>
        <family val="2"/>
      </rPr>
      <t>s</t>
    </r>
    <r>
      <rPr>
        <i/>
        <vertAlign val="superscript"/>
        <sz val="11"/>
        <rFont val="Arial"/>
        <family val="2"/>
      </rPr>
      <t>-1</t>
    </r>
  </si>
  <si>
    <r>
      <t>m C</t>
    </r>
    <r>
      <rPr>
        <i/>
        <vertAlign val="superscript"/>
        <sz val="11"/>
        <rFont val="Arial"/>
        <family val="2"/>
      </rPr>
      <t>-1</t>
    </r>
  </si>
  <si>
    <r>
      <t>c</t>
    </r>
    <r>
      <rPr>
        <i/>
        <vertAlign val="subscript"/>
        <sz val="11"/>
        <rFont val="Arial"/>
        <family val="2"/>
      </rPr>
      <t xml:space="preserve">s </t>
    </r>
    <r>
      <rPr>
        <i/>
        <sz val="11"/>
        <rFont val="Arial"/>
        <family val="2"/>
      </rPr>
      <t>= En / m</t>
    </r>
    <r>
      <rPr>
        <i/>
        <vertAlign val="subscript"/>
        <sz val="11"/>
        <rFont val="Arial"/>
        <family val="2"/>
      </rPr>
      <t xml:space="preserve">e </t>
    </r>
    <r>
      <rPr>
        <i/>
        <sz val="11"/>
        <rFont val="Arial"/>
        <family val="2"/>
      </rPr>
      <t>T</t>
    </r>
    <r>
      <rPr>
        <i/>
        <vertAlign val="subscript"/>
        <sz val="11"/>
        <rFont val="Arial"/>
        <family val="2"/>
      </rPr>
      <t>c</t>
    </r>
  </si>
  <si>
    <t>flusso elettrico</t>
  </si>
  <si>
    <r>
      <t>F</t>
    </r>
    <r>
      <rPr>
        <i/>
        <vertAlign val="subscript"/>
        <sz val="11"/>
        <rFont val="Arial"/>
        <family val="2"/>
      </rPr>
      <t>e</t>
    </r>
  </si>
  <si>
    <t>V m</t>
  </si>
  <si>
    <r>
      <t>k c</t>
    </r>
    <r>
      <rPr>
        <i/>
        <vertAlign val="superscript"/>
        <sz val="11"/>
        <rFont val="Arial"/>
        <family val="2"/>
      </rPr>
      <t>2</t>
    </r>
  </si>
  <si>
    <r>
      <t>V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</si>
  <si>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r>
      <t>F</t>
    </r>
    <r>
      <rPr>
        <i/>
        <vertAlign val="subscript"/>
        <sz val="11"/>
        <rFont val="Arial"/>
        <family val="2"/>
      </rPr>
      <t>m</t>
    </r>
    <r>
      <rPr>
        <i/>
        <sz val="11"/>
        <rFont val="Arial"/>
        <family val="2"/>
      </rPr>
      <t xml:space="preserve"> c</t>
    </r>
  </si>
  <si>
    <r>
      <t>F</t>
    </r>
    <r>
      <rPr>
        <i/>
        <vertAlign val="subscript"/>
        <sz val="11"/>
        <rFont val="Arial"/>
        <family val="2"/>
      </rPr>
      <t>m</t>
    </r>
  </si>
  <si>
    <r>
      <t>e / k</t>
    </r>
    <r>
      <rPr>
        <i/>
        <vertAlign val="subscript"/>
        <sz val="11"/>
        <rFont val="Symbol"/>
        <family val="1"/>
      </rPr>
      <t>e</t>
    </r>
  </si>
  <si>
    <t xml:space="preserve">              Tabella</t>
  </si>
  <si>
    <r>
      <t>En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h / t</t>
    </r>
    <r>
      <rPr>
        <i/>
        <vertAlign val="subscript"/>
        <sz val="11"/>
        <rFont val="Arial"/>
        <family val="2"/>
      </rPr>
      <t>c</t>
    </r>
  </si>
  <si>
    <r>
      <t>En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</t>
    </r>
    <r>
      <rPr>
        <i/>
        <sz val="11"/>
        <rFont val="Symbol"/>
        <family val="1"/>
      </rPr>
      <t>F</t>
    </r>
    <r>
      <rPr>
        <i/>
        <vertAlign val="subscript"/>
        <sz val="11"/>
        <rFont val="Arial"/>
        <family val="2"/>
      </rPr>
      <t>m</t>
    </r>
    <r>
      <rPr>
        <i/>
        <sz val="11"/>
        <rFont val="Symbol"/>
        <family val="1"/>
      </rPr>
      <t xml:space="preserve"> </t>
    </r>
    <r>
      <rPr>
        <i/>
        <sz val="11"/>
        <rFont val="Arial"/>
        <family val="2"/>
      </rPr>
      <t>I</t>
    </r>
    <r>
      <rPr>
        <i/>
        <vertAlign val="subscript"/>
        <sz val="11"/>
        <rFont val="Arial"/>
        <family val="2"/>
      </rPr>
      <t>e</t>
    </r>
  </si>
  <si>
    <r>
      <t>En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L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I</t>
    </r>
    <r>
      <rPr>
        <i/>
        <vertAlign val="superscript"/>
        <sz val="11"/>
        <rFont val="Arial"/>
        <family val="2"/>
      </rPr>
      <t>2</t>
    </r>
  </si>
  <si>
    <t>costante magnetica nel vuoto;</t>
  </si>
  <si>
    <r>
      <t>q</t>
    </r>
    <r>
      <rPr>
        <i/>
        <vertAlign val="subscript"/>
        <sz val="11"/>
        <rFont val="Arial"/>
        <family val="2"/>
      </rPr>
      <t>c</t>
    </r>
    <r>
      <rPr>
        <i/>
        <sz val="11"/>
        <rFont val="Arial"/>
        <family val="2"/>
      </rPr>
      <t xml:space="preserve"> = h / </t>
    </r>
    <r>
      <rPr>
        <i/>
        <sz val="11"/>
        <rFont val="Symbol"/>
        <family val="1"/>
      </rPr>
      <t>l</t>
    </r>
    <r>
      <rPr>
        <i/>
        <vertAlign val="subscript"/>
        <sz val="11"/>
        <rFont val="Arial"/>
        <family val="2"/>
      </rPr>
      <t>e</t>
    </r>
  </si>
  <si>
    <t>Unità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</si>
</sst>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000E+00"/>
    <numFmt numFmtId="185" formatCode="0.00000000E+00"/>
    <numFmt numFmtId="186" formatCode="0.000000000000000E+00"/>
    <numFmt numFmtId="187" formatCode="0.000000000E+00"/>
    <numFmt numFmtId="188" formatCode="0.00000000000E+00"/>
    <numFmt numFmtId="189" formatCode="0.000000000000000000E+00"/>
    <numFmt numFmtId="190" formatCode="0.00000000000000E+00"/>
    <numFmt numFmtId="191" formatCode="0.0000000000000E+00"/>
    <numFmt numFmtId="192" formatCode="0.000000000000E+00"/>
    <numFmt numFmtId="193" formatCode="0.0000000000000000E+00"/>
    <numFmt numFmtId="194" formatCode="0.00000000000000000E+00"/>
    <numFmt numFmtId="195" formatCode="0.0000000000000000000E+00"/>
  </numFmts>
  <fonts count="24">
    <font>
      <sz val="10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vertAlign val="subscript"/>
      <sz val="11"/>
      <name val="Arial"/>
      <family val="2"/>
    </font>
    <font>
      <i/>
      <sz val="11"/>
      <name val="Symbol"/>
      <family val="1"/>
    </font>
    <font>
      <i/>
      <vertAlign val="superscript"/>
      <sz val="11"/>
      <name val="Arial"/>
      <family val="2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0"/>
      <name val="Arial"/>
      <family val="0"/>
    </font>
    <font>
      <i/>
      <vertAlign val="subscript"/>
      <sz val="11"/>
      <name val="Symbol"/>
      <family val="1"/>
    </font>
    <font>
      <i/>
      <vertAlign val="superscript"/>
      <sz val="11"/>
      <name val="Times New Roman"/>
      <family val="1"/>
    </font>
    <font>
      <i/>
      <sz val="11"/>
      <name val="French Script MT"/>
      <family val="4"/>
    </font>
    <font>
      <i/>
      <vertAlign val="subscript"/>
      <sz val="11"/>
      <name val="Century Gothic"/>
      <family val="2"/>
    </font>
    <font>
      <sz val="11"/>
      <name val="Symbol"/>
      <family val="1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i/>
      <sz val="11"/>
      <name val="Times New Roman Baltic"/>
      <family val="1"/>
    </font>
    <font>
      <i/>
      <sz val="10"/>
      <name val="Times New Roman"/>
      <family val="1"/>
    </font>
    <font>
      <sz val="14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10"/>
      <name val="Verdana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84" fontId="1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/>
    </xf>
    <xf numFmtId="18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4" fontId="1" fillId="0" borderId="1" xfId="0" applyNumberFormat="1" applyFont="1" applyFill="1" applyBorder="1" applyAlignment="1">
      <alignment horizontal="center" vertical="center"/>
    </xf>
    <xf numFmtId="184" fontId="2" fillId="0" borderId="2" xfId="0" applyNumberFormat="1" applyFont="1" applyFill="1" applyBorder="1" applyAlignment="1">
      <alignment horizontal="center" vertical="center"/>
    </xf>
    <xf numFmtId="185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6" fontId="1" fillId="0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184" fontId="1" fillId="0" borderId="5" xfId="0" applyNumberFormat="1" applyFont="1" applyFill="1" applyBorder="1" applyAlignment="1">
      <alignment/>
    </xf>
    <xf numFmtId="184" fontId="2" fillId="0" borderId="6" xfId="0" applyNumberFormat="1" applyFont="1" applyFill="1" applyBorder="1" applyAlignment="1">
      <alignment horizontal="center" vertical="center"/>
    </xf>
    <xf numFmtId="184" fontId="2" fillId="0" borderId="6" xfId="0" applyNumberFormat="1" applyFont="1" applyFill="1" applyBorder="1" applyAlignment="1">
      <alignment horizontal="center" vertical="center"/>
    </xf>
    <xf numFmtId="185" fontId="1" fillId="3" borderId="6" xfId="0" applyNumberFormat="1" applyFont="1" applyFill="1" applyBorder="1" applyAlignment="1">
      <alignment horizontal="center"/>
    </xf>
    <xf numFmtId="185" fontId="1" fillId="3" borderId="7" xfId="0" applyNumberFormat="1" applyFont="1" applyFill="1" applyBorder="1" applyAlignment="1">
      <alignment horizontal="center"/>
    </xf>
    <xf numFmtId="184" fontId="1" fillId="0" borderId="8" xfId="0" applyNumberFormat="1" applyFont="1" applyFill="1" applyBorder="1" applyAlignment="1">
      <alignment/>
    </xf>
    <xf numFmtId="184" fontId="2" fillId="0" borderId="9" xfId="0" applyNumberFormat="1" applyFont="1" applyFill="1" applyBorder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/>
    </xf>
    <xf numFmtId="185" fontId="1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4" fontId="4" fillId="0" borderId="6" xfId="0" applyNumberFormat="1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 horizontal="center"/>
    </xf>
    <xf numFmtId="187" fontId="1" fillId="3" borderId="6" xfId="0" applyNumberFormat="1" applyFont="1" applyFill="1" applyBorder="1" applyAlignment="1">
      <alignment horizontal="center"/>
    </xf>
    <xf numFmtId="185" fontId="1" fillId="0" borderId="9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/>
    </xf>
    <xf numFmtId="184" fontId="1" fillId="0" borderId="13" xfId="0" applyNumberFormat="1" applyFont="1" applyFill="1" applyBorder="1" applyAlignment="1">
      <alignment horizontal="center"/>
    </xf>
    <xf numFmtId="184" fontId="1" fillId="0" borderId="5" xfId="0" applyNumberFormat="1" applyFont="1" applyFill="1" applyBorder="1" applyAlignment="1">
      <alignment/>
    </xf>
    <xf numFmtId="185" fontId="1" fillId="3" borderId="7" xfId="0" applyNumberFormat="1" applyFont="1" applyFill="1" applyBorder="1" applyAlignment="1">
      <alignment horizontal="center"/>
    </xf>
    <xf numFmtId="184" fontId="1" fillId="0" borderId="8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89" fontId="0" fillId="0" borderId="0" xfId="0" applyNumberFormat="1" applyFont="1" applyFill="1" applyAlignment="1">
      <alignment horizontal="center"/>
    </xf>
    <xf numFmtId="185" fontId="1" fillId="0" borderId="6" xfId="0" applyNumberFormat="1" applyFont="1" applyFill="1" applyBorder="1" applyAlignment="1">
      <alignment horizontal="center"/>
    </xf>
    <xf numFmtId="186" fontId="1" fillId="0" borderId="7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/>
    </xf>
    <xf numFmtId="184" fontId="6" fillId="0" borderId="15" xfId="0" applyNumberFormat="1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5" fontId="1" fillId="0" borderId="12" xfId="0" applyNumberFormat="1" applyFont="1" applyFill="1" applyBorder="1" applyAlignment="1">
      <alignment/>
    </xf>
    <xf numFmtId="186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/>
    </xf>
    <xf numFmtId="186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85" fontId="1" fillId="0" borderId="9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86" fontId="0" fillId="0" borderId="0" xfId="0" applyNumberFormat="1" applyFont="1" applyFill="1" applyAlignment="1">
      <alignment horizontal="center"/>
    </xf>
    <xf numFmtId="184" fontId="2" fillId="0" borderId="5" xfId="0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/>
    </xf>
    <xf numFmtId="184" fontId="2" fillId="0" borderId="8" xfId="0" applyNumberFormat="1" applyFont="1" applyFill="1" applyBorder="1" applyAlignment="1">
      <alignment horizontal="center" vertical="center"/>
    </xf>
    <xf numFmtId="184" fontId="1" fillId="0" borderId="18" xfId="0" applyNumberFormat="1" applyFont="1" applyFill="1" applyBorder="1" applyAlignment="1">
      <alignment/>
    </xf>
    <xf numFmtId="184" fontId="2" fillId="0" borderId="11" xfId="0" applyNumberFormat="1" applyFont="1" applyFill="1" applyBorder="1" applyAlignment="1">
      <alignment horizontal="center" vertical="center"/>
    </xf>
    <xf numFmtId="184" fontId="2" fillId="4" borderId="8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/>
    </xf>
    <xf numFmtId="190" fontId="1" fillId="0" borderId="13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/>
    </xf>
    <xf numFmtId="185" fontId="1" fillId="0" borderId="6" xfId="0" applyNumberFormat="1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85" fontId="1" fillId="0" borderId="6" xfId="0" applyNumberFormat="1" applyFont="1" applyFill="1" applyBorder="1" applyAlignment="1">
      <alignment/>
    </xf>
    <xf numFmtId="184" fontId="1" fillId="3" borderId="6" xfId="0" applyNumberFormat="1" applyFont="1" applyFill="1" applyBorder="1" applyAlignment="1">
      <alignment horizontal="center"/>
    </xf>
    <xf numFmtId="186" fontId="1" fillId="0" borderId="7" xfId="0" applyNumberFormat="1" applyFont="1" applyFill="1" applyBorder="1" applyAlignment="1">
      <alignment horizontal="center"/>
    </xf>
    <xf numFmtId="185" fontId="1" fillId="0" borderId="9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6" xfId="0" applyNumberFormat="1" applyFont="1" applyFill="1" applyBorder="1" applyAlignment="1">
      <alignment horizontal="center" vertical="center"/>
    </xf>
    <xf numFmtId="184" fontId="11" fillId="0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4" fontId="1" fillId="0" borderId="5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  <xf numFmtId="184" fontId="1" fillId="0" borderId="5" xfId="0" applyNumberFormat="1" applyFont="1" applyFill="1" applyBorder="1" applyAlignment="1">
      <alignment horizontal="left"/>
    </xf>
    <xf numFmtId="184" fontId="6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/>
    </xf>
    <xf numFmtId="186" fontId="1" fillId="0" borderId="1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84" fontId="1" fillId="3" borderId="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2" fillId="5" borderId="8" xfId="0" applyFont="1" applyFill="1" applyBorder="1" applyAlignment="1">
      <alignment horizontal="center" vertical="center"/>
    </xf>
    <xf numFmtId="184" fontId="11" fillId="4" borderId="8" xfId="0" applyNumberFormat="1" applyFont="1" applyFill="1" applyBorder="1" applyAlignment="1">
      <alignment horizontal="center" vertical="center"/>
    </xf>
    <xf numFmtId="184" fontId="2" fillId="5" borderId="8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91" fontId="1" fillId="0" borderId="9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184" fontId="2" fillId="0" borderId="20" xfId="0" applyNumberFormat="1" applyFont="1" applyFill="1" applyBorder="1" applyAlignment="1">
      <alignment horizontal="center" vertical="center"/>
    </xf>
    <xf numFmtId="186" fontId="1" fillId="0" borderId="0" xfId="0" applyNumberFormat="1" applyFont="1" applyAlignment="1">
      <alignment horizontal="center"/>
    </xf>
    <xf numFmtId="184" fontId="2" fillId="0" borderId="2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1" fillId="0" borderId="13" xfId="0" applyNumberFormat="1" applyFont="1" applyBorder="1" applyAlignment="1">
      <alignment horizontal="center"/>
    </xf>
    <xf numFmtId="191" fontId="1" fillId="0" borderId="22" xfId="0" applyNumberFormat="1" applyFont="1" applyFill="1" applyBorder="1" applyAlignment="1">
      <alignment horizontal="center"/>
    </xf>
    <xf numFmtId="191" fontId="1" fillId="0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1.wmf" /><Relationship Id="rId19" Type="http://schemas.openxmlformats.org/officeDocument/2006/relationships/image" Target="../media/image1.wmf" /><Relationship Id="rId20" Type="http://schemas.openxmlformats.org/officeDocument/2006/relationships/image" Target="../media/image1.wmf" /><Relationship Id="rId21" Type="http://schemas.openxmlformats.org/officeDocument/2006/relationships/image" Target="../media/image1.wmf" /><Relationship Id="rId22" Type="http://schemas.openxmlformats.org/officeDocument/2006/relationships/image" Target="../media/image1.wmf" /><Relationship Id="rId23" Type="http://schemas.openxmlformats.org/officeDocument/2006/relationships/image" Target="../media/image1.wmf" /><Relationship Id="rId24" Type="http://schemas.openxmlformats.org/officeDocument/2006/relationships/image" Target="../media/image1.wmf" /><Relationship Id="rId25" Type="http://schemas.openxmlformats.org/officeDocument/2006/relationships/image" Target="../media/image1.wmf" /><Relationship Id="rId26" Type="http://schemas.openxmlformats.org/officeDocument/2006/relationships/image" Target="../media/image1.wmf" /><Relationship Id="rId27" Type="http://schemas.openxmlformats.org/officeDocument/2006/relationships/image" Target="../media/image1.wmf" /><Relationship Id="rId28" Type="http://schemas.openxmlformats.org/officeDocument/2006/relationships/image" Target="../media/image1.wmf" /><Relationship Id="rId29" Type="http://schemas.openxmlformats.org/officeDocument/2006/relationships/image" Target="../media/image1.wmf" /><Relationship Id="rId30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0</xdr:colOff>
      <xdr:row>25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857500"/>
          <a:ext cx="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0</xdr:colOff>
      <xdr:row>25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857500"/>
          <a:ext cx="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0</xdr:colOff>
      <xdr:row>25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857500"/>
          <a:ext cx="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8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66675</xdr:rowOff>
    </xdr:from>
    <xdr:to>
      <xdr:col>3</xdr:col>
      <xdr:colOff>0</xdr:colOff>
      <xdr:row>31</xdr:row>
      <xdr:rowOff>19050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857500"/>
          <a:ext cx="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8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34</xdr:row>
      <xdr:rowOff>19050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76600"/>
          <a:ext cx="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34</xdr:row>
      <xdr:rowOff>19050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76600"/>
          <a:ext cx="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34</xdr:row>
      <xdr:rowOff>19050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76600"/>
          <a:ext cx="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19050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66675</xdr:rowOff>
    </xdr:from>
    <xdr:to>
      <xdr:col>3</xdr:col>
      <xdr:colOff>0</xdr:colOff>
      <xdr:row>45</xdr:row>
      <xdr:rowOff>19050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276600"/>
          <a:ext cx="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19050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34</xdr:row>
      <xdr:rowOff>19050</xdr:rowOff>
    </xdr:to>
    <xdr:pic>
      <xdr:nvPicPr>
        <xdr:cNvPr id="2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76600"/>
          <a:ext cx="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2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34</xdr:row>
      <xdr:rowOff>19050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76600"/>
          <a:ext cx="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3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34</xdr:row>
      <xdr:rowOff>19050</xdr:rowOff>
    </xdr:to>
    <xdr:pic>
      <xdr:nvPicPr>
        <xdr:cNvPr id="3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76600"/>
          <a:ext cx="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3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19050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66675</xdr:rowOff>
    </xdr:from>
    <xdr:to>
      <xdr:col>3</xdr:col>
      <xdr:colOff>0</xdr:colOff>
      <xdr:row>45</xdr:row>
      <xdr:rowOff>19050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276600"/>
          <a:ext cx="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19050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3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30</xdr:row>
      <xdr:rowOff>19050</xdr:rowOff>
    </xdr:to>
    <xdr:pic>
      <xdr:nvPicPr>
        <xdr:cNvPr id="3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76600"/>
          <a:ext cx="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3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4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30</xdr:row>
      <xdr:rowOff>19050</xdr:rowOff>
    </xdr:to>
    <xdr:pic>
      <xdr:nvPicPr>
        <xdr:cNvPr id="4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76600"/>
          <a:ext cx="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4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4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30</xdr:row>
      <xdr:rowOff>19050</xdr:rowOff>
    </xdr:to>
    <xdr:pic>
      <xdr:nvPicPr>
        <xdr:cNvPr id="4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76600"/>
          <a:ext cx="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19050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19050</xdr:rowOff>
    </xdr:to>
    <xdr:pic>
      <xdr:nvPicPr>
        <xdr:cNvPr id="4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66675</xdr:rowOff>
    </xdr:from>
    <xdr:to>
      <xdr:col>3</xdr:col>
      <xdr:colOff>0</xdr:colOff>
      <xdr:row>34</xdr:row>
      <xdr:rowOff>19050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276600"/>
          <a:ext cx="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19050</xdr:rowOff>
    </xdr:to>
    <xdr:pic>
      <xdr:nvPicPr>
        <xdr:cNvPr id="4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812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4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66675</xdr:rowOff>
    </xdr:from>
    <xdr:to>
      <xdr:col>2</xdr:col>
      <xdr:colOff>0</xdr:colOff>
      <xdr:row>43</xdr:row>
      <xdr:rowOff>19050</xdr:rowOff>
    </xdr:to>
    <xdr:pic>
      <xdr:nvPicPr>
        <xdr:cNvPr id="5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905250"/>
          <a:ext cx="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5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5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66675</xdr:rowOff>
    </xdr:from>
    <xdr:to>
      <xdr:col>2</xdr:col>
      <xdr:colOff>0</xdr:colOff>
      <xdr:row>43</xdr:row>
      <xdr:rowOff>19050</xdr:rowOff>
    </xdr:to>
    <xdr:pic>
      <xdr:nvPicPr>
        <xdr:cNvPr id="5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905250"/>
          <a:ext cx="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5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5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66675</xdr:rowOff>
    </xdr:from>
    <xdr:to>
      <xdr:col>2</xdr:col>
      <xdr:colOff>0</xdr:colOff>
      <xdr:row>43</xdr:row>
      <xdr:rowOff>19050</xdr:rowOff>
    </xdr:to>
    <xdr:pic>
      <xdr:nvPicPr>
        <xdr:cNvPr id="5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905250"/>
          <a:ext cx="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5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19050</xdr:rowOff>
    </xdr:to>
    <xdr:pic>
      <xdr:nvPicPr>
        <xdr:cNvPr id="5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66675</xdr:rowOff>
    </xdr:from>
    <xdr:to>
      <xdr:col>3</xdr:col>
      <xdr:colOff>0</xdr:colOff>
      <xdr:row>49</xdr:row>
      <xdr:rowOff>19050</xdr:rowOff>
    </xdr:to>
    <xdr:pic>
      <xdr:nvPicPr>
        <xdr:cNvPr id="5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905250"/>
          <a:ext cx="0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19050</xdr:rowOff>
    </xdr:to>
    <xdr:pic>
      <xdr:nvPicPr>
        <xdr:cNvPr id="6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6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66675</xdr:rowOff>
    </xdr:from>
    <xdr:to>
      <xdr:col>2</xdr:col>
      <xdr:colOff>0</xdr:colOff>
      <xdr:row>43</xdr:row>
      <xdr:rowOff>19050</xdr:rowOff>
    </xdr:to>
    <xdr:pic>
      <xdr:nvPicPr>
        <xdr:cNvPr id="6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905250"/>
          <a:ext cx="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6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64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66675</xdr:rowOff>
    </xdr:from>
    <xdr:to>
      <xdr:col>2</xdr:col>
      <xdr:colOff>0</xdr:colOff>
      <xdr:row>43</xdr:row>
      <xdr:rowOff>19050</xdr:rowOff>
    </xdr:to>
    <xdr:pic>
      <xdr:nvPicPr>
        <xdr:cNvPr id="65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905250"/>
          <a:ext cx="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66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66675</xdr:rowOff>
    </xdr:from>
    <xdr:to>
      <xdr:col>2</xdr:col>
      <xdr:colOff>0</xdr:colOff>
      <xdr:row>43</xdr:row>
      <xdr:rowOff>19050</xdr:rowOff>
    </xdr:to>
    <xdr:pic>
      <xdr:nvPicPr>
        <xdr:cNvPr id="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905250"/>
          <a:ext cx="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19050</xdr:rowOff>
    </xdr:to>
    <xdr:pic>
      <xdr:nvPicPr>
        <xdr:cNvPr id="7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66675</xdr:rowOff>
    </xdr:from>
    <xdr:to>
      <xdr:col>3</xdr:col>
      <xdr:colOff>0</xdr:colOff>
      <xdr:row>49</xdr:row>
      <xdr:rowOff>19050</xdr:rowOff>
    </xdr:to>
    <xdr:pic>
      <xdr:nvPicPr>
        <xdr:cNvPr id="7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905250"/>
          <a:ext cx="0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19050</xdr:rowOff>
    </xdr:to>
    <xdr:pic>
      <xdr:nvPicPr>
        <xdr:cNvPr id="7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000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workbookViewId="0" topLeftCell="A148">
      <selection activeCell="F8" sqref="F8"/>
    </sheetView>
  </sheetViews>
  <sheetFormatPr defaultColWidth="9.140625" defaultRowHeight="16.5" customHeight="1"/>
  <cols>
    <col min="1" max="1" width="5.140625" style="0" customWidth="1"/>
    <col min="2" max="2" width="30.421875" style="0" customWidth="1"/>
    <col min="3" max="3" width="19.421875" style="0" customWidth="1"/>
    <col min="4" max="4" width="13.7109375" style="0" customWidth="1"/>
    <col min="5" max="5" width="20.8515625" style="0" customWidth="1"/>
    <col min="6" max="6" width="11.421875" style="0" customWidth="1"/>
    <col min="7" max="7" width="26.7109375" style="0" customWidth="1"/>
  </cols>
  <sheetData>
    <row r="1" spans="1:6" s="146" customFormat="1" ht="21.75" customHeight="1">
      <c r="A1" s="145"/>
      <c r="B1" s="145" t="s">
        <v>277</v>
      </c>
      <c r="C1" s="145" t="s">
        <v>252</v>
      </c>
      <c r="D1" s="145" t="s">
        <v>262</v>
      </c>
      <c r="F1" s="145" t="s">
        <v>263</v>
      </c>
    </row>
    <row r="2" spans="1:6" s="129" customFormat="1" ht="16.5" customHeight="1">
      <c r="A2" s="128"/>
      <c r="C2" s="130"/>
      <c r="D2" s="131"/>
      <c r="E2" s="128"/>
      <c r="F2" s="131"/>
    </row>
    <row r="3" spans="1:6" s="124" customFormat="1" ht="16.5" customHeight="1">
      <c r="A3" s="121"/>
      <c r="B3" s="121" t="s">
        <v>0</v>
      </c>
      <c r="C3" s="121" t="s">
        <v>1</v>
      </c>
      <c r="D3" s="123"/>
      <c r="E3" s="122" t="s">
        <v>2</v>
      </c>
      <c r="F3" s="123"/>
    </row>
    <row r="4" spans="1:7" ht="16.5" customHeight="1" thickBot="1">
      <c r="A4" s="1"/>
      <c r="B4" s="3"/>
      <c r="C4" s="4"/>
      <c r="D4" s="4"/>
      <c r="E4" s="5"/>
      <c r="F4" s="2"/>
      <c r="G4" s="6"/>
    </row>
    <row r="5" spans="1:7" ht="16.5" customHeight="1" thickBot="1">
      <c r="A5" s="7"/>
      <c r="B5" s="8" t="s">
        <v>3</v>
      </c>
      <c r="C5" s="9" t="s">
        <v>4</v>
      </c>
      <c r="D5" s="9" t="s">
        <v>283</v>
      </c>
      <c r="E5" s="10" t="s">
        <v>5</v>
      </c>
      <c r="F5" s="11" t="s">
        <v>6</v>
      </c>
      <c r="G5" s="12" t="s">
        <v>7</v>
      </c>
    </row>
    <row r="6" spans="1:7" ht="16.5" customHeight="1">
      <c r="A6" s="13">
        <v>85</v>
      </c>
      <c r="B6" s="14" t="s">
        <v>8</v>
      </c>
      <c r="C6" s="15" t="s">
        <v>9</v>
      </c>
      <c r="D6" s="16" t="s">
        <v>10</v>
      </c>
      <c r="E6" s="17">
        <f>9.10938215E-31</f>
        <v>9.10938215E-31</v>
      </c>
      <c r="F6" s="15" t="s">
        <v>9</v>
      </c>
      <c r="G6" s="18">
        <v>9.10938217083919E-31</v>
      </c>
    </row>
    <row r="7" spans="1:7" ht="16.5" customHeight="1">
      <c r="A7" s="13">
        <v>37</v>
      </c>
      <c r="B7" s="19"/>
      <c r="C7" s="20" t="s">
        <v>11</v>
      </c>
      <c r="D7" s="21"/>
      <c r="E7" s="22"/>
      <c r="F7" s="23"/>
      <c r="G7" s="24">
        <f>G15*G52/G11</f>
        <v>9.109382170839192E-31</v>
      </c>
    </row>
    <row r="8" spans="1:7" ht="16.5" customHeight="1">
      <c r="A8" s="1"/>
      <c r="B8" s="19"/>
      <c r="C8" s="20" t="s">
        <v>12</v>
      </c>
      <c r="D8" s="21"/>
      <c r="E8" s="22"/>
      <c r="F8" s="23"/>
      <c r="G8" s="24">
        <f>G81*G15^3/G130</f>
        <v>9.10938217083919E-31</v>
      </c>
    </row>
    <row r="9" spans="1:7" ht="16.5" customHeight="1" thickBot="1">
      <c r="A9" s="1"/>
      <c r="B9" s="25"/>
      <c r="C9" s="26" t="s">
        <v>13</v>
      </c>
      <c r="D9" s="27"/>
      <c r="E9" s="28"/>
      <c r="F9" s="29"/>
      <c r="G9" s="30">
        <f>G15*G125*G24</f>
        <v>9.10938217083919E-31</v>
      </c>
    </row>
    <row r="10" spans="1:7" ht="16.5" customHeight="1" thickBot="1">
      <c r="A10" s="1"/>
      <c r="B10" s="31"/>
      <c r="C10" s="32"/>
      <c r="D10" s="33"/>
      <c r="E10" s="34"/>
      <c r="F10" s="2"/>
      <c r="G10" s="35"/>
    </row>
    <row r="11" spans="1:7" ht="16.5" customHeight="1">
      <c r="A11" s="13">
        <v>55</v>
      </c>
      <c r="B11" s="14" t="s">
        <v>14</v>
      </c>
      <c r="C11" s="36" t="s">
        <v>15</v>
      </c>
      <c r="D11" s="15" t="s">
        <v>16</v>
      </c>
      <c r="E11" s="99">
        <f>0.0000000000024263102175</f>
        <v>2.4263102175E-12</v>
      </c>
      <c r="F11" s="36" t="s">
        <v>15</v>
      </c>
      <c r="G11" s="120">
        <v>2.4263102175E-12</v>
      </c>
    </row>
    <row r="12" spans="1:7" ht="16.5" customHeight="1">
      <c r="A12" s="1"/>
      <c r="B12" s="19"/>
      <c r="C12" s="37" t="s">
        <v>17</v>
      </c>
      <c r="D12" s="38"/>
      <c r="E12" s="22"/>
      <c r="F12" s="23"/>
      <c r="G12" s="40">
        <f>G40/(G6*G19)</f>
        <v>2.4263102175E-12</v>
      </c>
    </row>
    <row r="13" spans="1:7" ht="16.5" customHeight="1" thickBot="1">
      <c r="A13" s="1"/>
      <c r="B13" s="25"/>
      <c r="C13" s="41" t="s">
        <v>18</v>
      </c>
      <c r="D13" s="42"/>
      <c r="E13" s="28"/>
      <c r="F13" s="29"/>
      <c r="G13" s="43">
        <f>G15*G51/G6</f>
        <v>2.4263102174999995E-12</v>
      </c>
    </row>
    <row r="14" spans="4:7" ht="16.5" customHeight="1" thickBot="1">
      <c r="D14" s="44"/>
      <c r="G14" s="45"/>
    </row>
    <row r="15" spans="1:7" ht="16.5" customHeight="1">
      <c r="A15" s="13">
        <v>22</v>
      </c>
      <c r="B15" s="14" t="s">
        <v>19</v>
      </c>
      <c r="C15" s="15" t="s">
        <v>20</v>
      </c>
      <c r="D15" s="15" t="s">
        <v>21</v>
      </c>
      <c r="E15" s="46">
        <v>1.602176487E-19</v>
      </c>
      <c r="F15" s="15" t="s">
        <v>20</v>
      </c>
      <c r="G15" s="46">
        <v>1.602176487E-19</v>
      </c>
    </row>
    <row r="16" spans="1:7" ht="16.5" customHeight="1">
      <c r="A16" s="1"/>
      <c r="B16" s="19"/>
      <c r="C16" s="20" t="s">
        <v>22</v>
      </c>
      <c r="D16" s="21"/>
      <c r="E16" s="47"/>
      <c r="F16" s="23"/>
      <c r="G16" s="48">
        <f>2/(G186*G81)</f>
        <v>1.6021764870000008E-19</v>
      </c>
    </row>
    <row r="17" spans="1:7" ht="16.5" customHeight="1" thickBot="1">
      <c r="A17" s="1"/>
      <c r="B17" s="25"/>
      <c r="C17" s="26" t="s">
        <v>23</v>
      </c>
      <c r="D17" s="27"/>
      <c r="E17" s="49"/>
      <c r="F17" s="29"/>
      <c r="G17" s="50">
        <f>G6*G11/G51</f>
        <v>1.6021764870000003E-19</v>
      </c>
    </row>
    <row r="18" spans="4:7" ht="16.5" customHeight="1" thickBot="1">
      <c r="D18" s="44"/>
      <c r="G18" s="45"/>
    </row>
    <row r="19" spans="1:7" ht="16.5" customHeight="1">
      <c r="A19" s="13">
        <v>212</v>
      </c>
      <c r="B19" s="51" t="s">
        <v>24</v>
      </c>
      <c r="C19" s="15" t="s">
        <v>25</v>
      </c>
      <c r="D19" s="15" t="s">
        <v>26</v>
      </c>
      <c r="E19" s="17">
        <v>299792458</v>
      </c>
      <c r="F19" s="15" t="s">
        <v>25</v>
      </c>
      <c r="G19" s="52">
        <v>299792458</v>
      </c>
    </row>
    <row r="20" spans="1:7" ht="16.5" customHeight="1">
      <c r="A20" s="1"/>
      <c r="B20" s="53"/>
      <c r="C20" s="20" t="s">
        <v>27</v>
      </c>
      <c r="D20" s="20"/>
      <c r="E20" s="22" t="s">
        <v>28</v>
      </c>
      <c r="F20" s="20"/>
      <c r="G20" s="54">
        <f>1/(G144*G100)^0.5</f>
        <v>299792458.00000006</v>
      </c>
    </row>
    <row r="21" spans="1:7" ht="16.5" customHeight="1" thickBot="1">
      <c r="A21" s="1"/>
      <c r="B21" s="55"/>
      <c r="C21" s="26" t="s">
        <v>29</v>
      </c>
      <c r="D21" s="26"/>
      <c r="E21" s="28"/>
      <c r="F21" s="29"/>
      <c r="G21" s="30">
        <f>(G81*G164)^0.5</f>
        <v>299792458</v>
      </c>
    </row>
    <row r="22" spans="1:7" ht="16.5" customHeight="1" thickBot="1">
      <c r="A22" s="56"/>
      <c r="B22" s="56"/>
      <c r="C22" s="57"/>
      <c r="D22" s="57"/>
      <c r="E22" s="56"/>
      <c r="F22" s="57"/>
      <c r="G22" s="58"/>
    </row>
    <row r="23" spans="1:7" ht="16.5" customHeight="1">
      <c r="A23" s="1"/>
      <c r="B23" s="14" t="s">
        <v>30</v>
      </c>
      <c r="C23" s="15" t="s">
        <v>31</v>
      </c>
      <c r="D23" s="15" t="s">
        <v>32</v>
      </c>
      <c r="E23" s="59"/>
      <c r="F23" s="15" t="s">
        <v>33</v>
      </c>
      <c r="G23" s="60"/>
    </row>
    <row r="24" spans="1:7" ht="16.5" customHeight="1">
      <c r="A24" s="1"/>
      <c r="B24" s="19"/>
      <c r="C24" s="20" t="s">
        <v>34</v>
      </c>
      <c r="D24" s="38"/>
      <c r="E24" s="22"/>
      <c r="F24" s="23"/>
      <c r="G24" s="61">
        <f>G11/G19</f>
        <v>8.09329972370419E-21</v>
      </c>
    </row>
    <row r="25" spans="1:7" ht="16.5" customHeight="1">
      <c r="A25" s="1"/>
      <c r="B25" s="62"/>
      <c r="C25" s="20" t="s">
        <v>35</v>
      </c>
      <c r="D25" s="63"/>
      <c r="E25" s="64"/>
      <c r="F25" s="65"/>
      <c r="G25" s="66">
        <f>G81*G106</f>
        <v>8.093299723704187E-21</v>
      </c>
    </row>
    <row r="26" spans="1:7" ht="16.5" customHeight="1" thickBot="1">
      <c r="A26" s="1"/>
      <c r="B26" s="67"/>
      <c r="C26" s="26" t="s">
        <v>36</v>
      </c>
      <c r="D26" s="29"/>
      <c r="E26" s="68"/>
      <c r="F26" s="29"/>
      <c r="G26" s="69">
        <f>G6/(G15*G126)</f>
        <v>8.093299723704189E-21</v>
      </c>
    </row>
    <row r="27" spans="1:7" ht="16.5" customHeight="1">
      <c r="A27" s="1"/>
      <c r="B27" s="73"/>
      <c r="C27" s="82"/>
      <c r="D27" s="39"/>
      <c r="E27" s="74"/>
      <c r="F27" s="39"/>
      <c r="G27" s="75"/>
    </row>
    <row r="28" spans="1:7" ht="16.5" customHeight="1">
      <c r="A28" s="1"/>
      <c r="B28" s="73"/>
      <c r="C28" s="82"/>
      <c r="D28" s="39"/>
      <c r="E28" s="74"/>
      <c r="F28" s="39"/>
      <c r="G28" s="75"/>
    </row>
    <row r="29" spans="1:7" ht="16.5" customHeight="1" thickBot="1">
      <c r="A29" s="1"/>
      <c r="B29" s="73"/>
      <c r="C29" s="82"/>
      <c r="D29" s="39"/>
      <c r="E29" s="74"/>
      <c r="F29" s="39"/>
      <c r="G29" s="75"/>
    </row>
    <row r="30" spans="1:7" ht="16.5" customHeight="1">
      <c r="A30" s="1"/>
      <c r="B30" s="14" t="s">
        <v>37</v>
      </c>
      <c r="C30" s="15" t="s">
        <v>38</v>
      </c>
      <c r="D30" s="15" t="s">
        <v>39</v>
      </c>
      <c r="E30" s="59">
        <f>E19^2/E11</f>
        <v>3.7042055556394145E+28</v>
      </c>
      <c r="F30" s="15" t="s">
        <v>38</v>
      </c>
      <c r="G30" s="60"/>
    </row>
    <row r="31" spans="1:7" ht="16.5" customHeight="1">
      <c r="A31" s="1"/>
      <c r="B31" s="72"/>
      <c r="C31" s="20" t="s">
        <v>40</v>
      </c>
      <c r="D31" s="23"/>
      <c r="E31" s="47"/>
      <c r="F31" s="23"/>
      <c r="G31" s="61">
        <f>G19^2/G11</f>
        <v>3.7042055556394145E+28</v>
      </c>
    </row>
    <row r="32" spans="1:7" ht="16.5" customHeight="1" thickBot="1">
      <c r="A32" s="1"/>
      <c r="B32" s="67"/>
      <c r="C32" s="26" t="s">
        <v>41</v>
      </c>
      <c r="D32" s="29"/>
      <c r="E32" s="68"/>
      <c r="F32" s="29"/>
      <c r="G32" s="69">
        <f>G19/G24</f>
        <v>3.7042055556394145E+28</v>
      </c>
    </row>
    <row r="33" spans="1:7" ht="16.5" customHeight="1" thickBot="1">
      <c r="A33" s="1"/>
      <c r="B33" s="73"/>
      <c r="C33" s="32"/>
      <c r="D33" s="39"/>
      <c r="E33" s="74"/>
      <c r="F33" s="39"/>
      <c r="G33" s="75"/>
    </row>
    <row r="34" spans="1:7" ht="16.5" customHeight="1">
      <c r="A34" s="13">
        <v>77</v>
      </c>
      <c r="B34" s="76" t="s">
        <v>42</v>
      </c>
      <c r="C34" s="15" t="s">
        <v>43</v>
      </c>
      <c r="D34" s="77" t="s">
        <v>44</v>
      </c>
      <c r="E34" s="46">
        <v>175882015000</v>
      </c>
      <c r="F34" s="15" t="s">
        <v>43</v>
      </c>
      <c r="G34" s="60"/>
    </row>
    <row r="35" spans="1:7" ht="16.5" customHeight="1">
      <c r="A35" s="1"/>
      <c r="B35" s="72"/>
      <c r="C35" s="20" t="s">
        <v>43</v>
      </c>
      <c r="D35" s="23"/>
      <c r="E35" s="47"/>
      <c r="F35" s="23"/>
      <c r="G35" s="61">
        <f>G15/G6</f>
        <v>175882014493.67905</v>
      </c>
    </row>
    <row r="36" spans="1:7" ht="16.5" customHeight="1">
      <c r="A36" s="1"/>
      <c r="B36" s="72"/>
      <c r="C36" s="20" t="s">
        <v>45</v>
      </c>
      <c r="D36" s="23"/>
      <c r="E36" s="47"/>
      <c r="F36" s="23"/>
      <c r="G36" s="61">
        <f>G11/G51</f>
        <v>175882014493.67908</v>
      </c>
    </row>
    <row r="37" spans="1:7" ht="16.5" customHeight="1" thickBot="1">
      <c r="A37" s="1"/>
      <c r="B37" s="67"/>
      <c r="C37" s="26" t="s">
        <v>46</v>
      </c>
      <c r="D37" s="29"/>
      <c r="E37" s="68"/>
      <c r="F37" s="29"/>
      <c r="G37" s="69">
        <f>G130/G40</f>
        <v>175882014493.67902</v>
      </c>
    </row>
    <row r="38" ht="16.5" customHeight="1" thickBot="1"/>
    <row r="39" spans="1:7" ht="16.5" customHeight="1">
      <c r="A39" s="13">
        <v>239</v>
      </c>
      <c r="B39" s="14" t="s">
        <v>47</v>
      </c>
      <c r="C39" s="15" t="s">
        <v>48</v>
      </c>
      <c r="D39" s="16" t="s">
        <v>49</v>
      </c>
      <c r="E39" s="17">
        <v>6.62606896E-34</v>
      </c>
      <c r="F39" s="15" t="s">
        <v>48</v>
      </c>
      <c r="G39" s="60"/>
    </row>
    <row r="40" spans="1:7" ht="16.5" customHeight="1">
      <c r="A40" s="1"/>
      <c r="B40" s="19"/>
      <c r="C40" s="20" t="s">
        <v>50</v>
      </c>
      <c r="D40" s="20"/>
      <c r="E40" s="22"/>
      <c r="F40" s="23"/>
      <c r="G40" s="78">
        <f>G6*G11*G19</f>
        <v>6.626068978763967E-34</v>
      </c>
    </row>
    <row r="41" spans="1:7" ht="16.5" customHeight="1">
      <c r="A41" s="1"/>
      <c r="B41" s="19"/>
      <c r="C41" s="20" t="s">
        <v>51</v>
      </c>
      <c r="D41" s="20"/>
      <c r="E41" s="22"/>
      <c r="F41" s="23"/>
      <c r="G41" s="78">
        <f>G15*G51*G19</f>
        <v>6.626068978763965E-34</v>
      </c>
    </row>
    <row r="42" spans="1:7" ht="16.5" customHeight="1" thickBot="1">
      <c r="A42" s="1"/>
      <c r="B42" s="25"/>
      <c r="C42" s="26" t="s">
        <v>52</v>
      </c>
      <c r="D42" s="26"/>
      <c r="E42" s="28"/>
      <c r="F42" s="29"/>
      <c r="G42" s="79">
        <f>G15*G121</f>
        <v>6.626068978763966E-34</v>
      </c>
    </row>
    <row r="43" spans="1:7" ht="16.5" customHeight="1" thickBot="1">
      <c r="A43" s="1"/>
      <c r="B43" s="73"/>
      <c r="C43" s="32"/>
      <c r="D43" s="2"/>
      <c r="E43" s="74"/>
      <c r="F43" s="2"/>
      <c r="G43" s="75"/>
    </row>
    <row r="44" spans="1:7" ht="16.5" customHeight="1">
      <c r="A44" s="13">
        <v>111</v>
      </c>
      <c r="B44" s="76" t="s">
        <v>53</v>
      </c>
      <c r="C44" s="15" t="s">
        <v>54</v>
      </c>
      <c r="D44" s="77" t="s">
        <v>55</v>
      </c>
      <c r="E44" s="46">
        <v>241798945400000</v>
      </c>
      <c r="F44" s="15" t="s">
        <v>54</v>
      </c>
      <c r="G44" s="60"/>
    </row>
    <row r="45" spans="1:7" ht="16.5" customHeight="1">
      <c r="A45" s="1"/>
      <c r="B45" s="72"/>
      <c r="C45" s="20" t="s">
        <v>54</v>
      </c>
      <c r="D45" s="23"/>
      <c r="E45" s="47"/>
      <c r="F45" s="23"/>
      <c r="G45" s="61">
        <f>G15/G40</f>
        <v>241798944764210.94</v>
      </c>
    </row>
    <row r="46" spans="1:7" ht="16.5" customHeight="1">
      <c r="A46" s="1"/>
      <c r="B46" s="72"/>
      <c r="C46" s="20" t="s">
        <v>56</v>
      </c>
      <c r="D46" s="23"/>
      <c r="E46" s="47"/>
      <c r="F46" s="23"/>
      <c r="G46" s="61">
        <f>1/G121</f>
        <v>241798944764210.97</v>
      </c>
    </row>
    <row r="47" spans="1:7" ht="16.5" customHeight="1">
      <c r="A47" s="1"/>
      <c r="B47" s="72"/>
      <c r="C47" s="20" t="s">
        <v>57</v>
      </c>
      <c r="D47" s="23"/>
      <c r="E47" s="47"/>
      <c r="F47" s="23"/>
      <c r="G47" s="61">
        <f>1/(G51*G19)</f>
        <v>241798944764210.97</v>
      </c>
    </row>
    <row r="48" spans="1:7" ht="16.5" customHeight="1" thickBot="1">
      <c r="A48" s="70"/>
      <c r="B48" s="67"/>
      <c r="C48" s="26" t="s">
        <v>58</v>
      </c>
      <c r="D48" s="29"/>
      <c r="E48" s="80"/>
      <c r="F48" s="29"/>
      <c r="G48" s="69">
        <f>G186/2</f>
        <v>241798944764210.94</v>
      </c>
    </row>
    <row r="49" spans="1:7" ht="16.5" customHeight="1" thickBot="1">
      <c r="A49" s="70"/>
      <c r="B49" s="70"/>
      <c r="C49" s="2"/>
      <c r="D49" s="2"/>
      <c r="E49" s="70"/>
      <c r="F49" s="2"/>
      <c r="G49" s="6"/>
    </row>
    <row r="50" spans="1:7" ht="16.5" customHeight="1">
      <c r="A50" s="70"/>
      <c r="B50" s="14" t="s">
        <v>59</v>
      </c>
      <c r="C50" s="15" t="s">
        <v>60</v>
      </c>
      <c r="D50" s="16" t="s">
        <v>61</v>
      </c>
      <c r="E50" s="59"/>
      <c r="F50" s="77" t="s">
        <v>60</v>
      </c>
      <c r="G50" s="60"/>
    </row>
    <row r="51" spans="1:7" ht="16.5" customHeight="1">
      <c r="A51" s="70"/>
      <c r="B51" s="72" t="s">
        <v>257</v>
      </c>
      <c r="C51" s="20" t="s">
        <v>62</v>
      </c>
      <c r="D51" s="23"/>
      <c r="E51" s="22"/>
      <c r="F51" s="23"/>
      <c r="G51" s="61">
        <f>G6*G11/G15</f>
        <v>1.3795101360902356E-23</v>
      </c>
    </row>
    <row r="52" spans="1:7" ht="16.5" customHeight="1">
      <c r="A52" s="1"/>
      <c r="B52" s="72" t="s">
        <v>256</v>
      </c>
      <c r="C52" s="20" t="s">
        <v>63</v>
      </c>
      <c r="D52" s="21"/>
      <c r="E52" s="22"/>
      <c r="F52" s="23"/>
      <c r="G52" s="78">
        <f>2/(G186*G19)</f>
        <v>1.379510136090236E-23</v>
      </c>
    </row>
    <row r="53" spans="1:7" ht="16.5" customHeight="1">
      <c r="A53" s="1"/>
      <c r="B53" s="72"/>
      <c r="C53" s="20" t="s">
        <v>64</v>
      </c>
      <c r="D53" s="21"/>
      <c r="E53" s="81"/>
      <c r="F53" s="23"/>
      <c r="G53" s="78">
        <f>G41*G19/(G11*G157)</f>
        <v>1.3795101360902353E-23</v>
      </c>
    </row>
    <row r="54" spans="1:7" ht="16.5" customHeight="1">
      <c r="A54" s="1"/>
      <c r="B54" s="19"/>
      <c r="C54" s="20" t="s">
        <v>65</v>
      </c>
      <c r="D54" s="21"/>
      <c r="E54" s="22"/>
      <c r="F54" s="23"/>
      <c r="G54" s="78">
        <f>G40/(G15*G19)</f>
        <v>1.379510136090236E-23</v>
      </c>
    </row>
    <row r="55" spans="1:7" ht="16.5" customHeight="1" thickBot="1">
      <c r="A55" s="1"/>
      <c r="B55" s="25"/>
      <c r="C55" s="26" t="s">
        <v>66</v>
      </c>
      <c r="D55" s="27"/>
      <c r="E55" s="28"/>
      <c r="F55" s="29"/>
      <c r="G55" s="69">
        <f>G81*G15/G19</f>
        <v>1.3795101360902353E-23</v>
      </c>
    </row>
    <row r="56" spans="1:7" ht="16.5" customHeight="1" thickBot="1">
      <c r="A56" s="1"/>
      <c r="B56" s="31"/>
      <c r="C56" s="82"/>
      <c r="D56" s="33"/>
      <c r="E56" s="34"/>
      <c r="F56" s="39"/>
      <c r="G56" s="75"/>
    </row>
    <row r="57" spans="1:7" ht="16.5" customHeight="1">
      <c r="A57" s="1"/>
      <c r="B57" s="14" t="s">
        <v>67</v>
      </c>
      <c r="C57" s="16" t="s">
        <v>68</v>
      </c>
      <c r="D57" s="16" t="s">
        <v>69</v>
      </c>
      <c r="E57" s="59"/>
      <c r="F57" s="77" t="s">
        <v>68</v>
      </c>
      <c r="G57" s="60"/>
    </row>
    <row r="58" spans="1:7" ht="16.5" customHeight="1">
      <c r="A58" s="1"/>
      <c r="B58" s="91" t="s">
        <v>70</v>
      </c>
      <c r="C58" s="20" t="s">
        <v>71</v>
      </c>
      <c r="D58" s="83"/>
      <c r="E58" s="22"/>
      <c r="F58" s="84"/>
      <c r="G58" s="61">
        <f>G6*G11</f>
        <v>2.2102187036219458E-42</v>
      </c>
    </row>
    <row r="59" spans="1:7" ht="16.5" customHeight="1">
      <c r="A59" s="1"/>
      <c r="B59" s="19"/>
      <c r="C59" s="20" t="s">
        <v>72</v>
      </c>
      <c r="D59" s="21"/>
      <c r="E59" s="22"/>
      <c r="F59" s="23"/>
      <c r="G59" s="61">
        <f>G15*G51</f>
        <v>2.2102187036219455E-42</v>
      </c>
    </row>
    <row r="60" spans="1:7" ht="16.5" customHeight="1">
      <c r="A60" s="1"/>
      <c r="B60" s="19"/>
      <c r="C60" s="20" t="s">
        <v>73</v>
      </c>
      <c r="D60" s="21"/>
      <c r="E60" s="22"/>
      <c r="F60" s="23"/>
      <c r="G60" s="61">
        <f>G40/G19</f>
        <v>2.2102187036219458E-42</v>
      </c>
    </row>
    <row r="61" spans="1:7" ht="16.5" customHeight="1" thickBot="1">
      <c r="A61" s="1"/>
      <c r="B61" s="25"/>
      <c r="C61" s="26" t="s">
        <v>74</v>
      </c>
      <c r="D61" s="27"/>
      <c r="E61" s="28"/>
      <c r="F61" s="29"/>
      <c r="G61" s="69">
        <f>G204/G31</f>
        <v>2.210218703621946E-42</v>
      </c>
    </row>
    <row r="62" spans="1:7" ht="16.5" customHeight="1" thickBot="1">
      <c r="A62" s="70"/>
      <c r="B62" s="70"/>
      <c r="C62" s="2"/>
      <c r="D62" s="2"/>
      <c r="E62" s="70"/>
      <c r="F62" s="2"/>
      <c r="G62" s="6"/>
    </row>
    <row r="63" spans="1:7" ht="16.5" customHeight="1">
      <c r="A63" s="13">
        <v>112</v>
      </c>
      <c r="B63" s="14" t="s">
        <v>75</v>
      </c>
      <c r="C63" s="15" t="s">
        <v>76</v>
      </c>
      <c r="D63" s="15" t="s">
        <v>77</v>
      </c>
      <c r="E63" s="17">
        <v>96485.3399</v>
      </c>
      <c r="F63" s="15" t="s">
        <v>76</v>
      </c>
      <c r="G63" s="60"/>
    </row>
    <row r="64" spans="1:7" ht="16.5" customHeight="1" thickBot="1">
      <c r="A64" s="1"/>
      <c r="B64" s="25"/>
      <c r="C64" s="42"/>
      <c r="D64" s="27"/>
      <c r="E64" s="28"/>
      <c r="F64" s="29"/>
      <c r="G64" s="30">
        <f>G15*G67</f>
        <v>96485.3399</v>
      </c>
    </row>
    <row r="65" spans="1:7" ht="16.5" customHeight="1" thickBot="1">
      <c r="A65" s="56"/>
      <c r="B65" s="56"/>
      <c r="C65" s="57"/>
      <c r="D65" s="57"/>
      <c r="E65" s="56"/>
      <c r="F65" s="57"/>
      <c r="G65" s="85"/>
    </row>
    <row r="66" spans="1:7" ht="16.5" customHeight="1">
      <c r="A66" s="13">
        <v>42</v>
      </c>
      <c r="B66" s="14" t="s">
        <v>78</v>
      </c>
      <c r="C66" s="16" t="s">
        <v>79</v>
      </c>
      <c r="D66" s="16" t="s">
        <v>79</v>
      </c>
      <c r="E66" s="46">
        <f>6.02214179E+23</f>
        <v>6.02214179E+23</v>
      </c>
      <c r="F66" s="16" t="s">
        <v>79</v>
      </c>
      <c r="G66" s="60"/>
    </row>
    <row r="67" spans="1:7" ht="16.5" customHeight="1" thickBot="1">
      <c r="A67" s="1"/>
      <c r="B67" s="25"/>
      <c r="C67" s="26" t="s">
        <v>80</v>
      </c>
      <c r="D67" s="27"/>
      <c r="E67" s="28"/>
      <c r="F67" s="29"/>
      <c r="G67" s="69">
        <f>E63/G15</f>
        <v>6.022141797915425E+23</v>
      </c>
    </row>
    <row r="68" spans="1:7" ht="16.5" customHeight="1" thickBot="1">
      <c r="A68" s="70"/>
      <c r="B68" s="70"/>
      <c r="C68" s="2"/>
      <c r="D68" s="2"/>
      <c r="E68" s="70"/>
      <c r="F68" s="2"/>
      <c r="G68" s="6"/>
    </row>
    <row r="69" spans="1:7" ht="16.5" customHeight="1">
      <c r="A69" s="1"/>
      <c r="B69" s="14" t="s">
        <v>81</v>
      </c>
      <c r="C69" s="86" t="s">
        <v>82</v>
      </c>
      <c r="D69" s="15" t="s">
        <v>61</v>
      </c>
      <c r="E69" s="59"/>
      <c r="F69" s="16" t="s">
        <v>82</v>
      </c>
      <c r="G69" s="60"/>
    </row>
    <row r="70" spans="1:7" ht="16.5" customHeight="1">
      <c r="A70" s="1"/>
      <c r="B70" s="87" t="s">
        <v>83</v>
      </c>
      <c r="C70" s="88" t="s">
        <v>84</v>
      </c>
      <c r="D70" s="21"/>
      <c r="E70" s="22"/>
      <c r="F70" s="23"/>
      <c r="G70" s="143">
        <f>G67*G51</f>
        <v>8.307605651197004</v>
      </c>
    </row>
    <row r="71" spans="1:7" ht="16.5" customHeight="1" thickBot="1">
      <c r="A71" s="1"/>
      <c r="B71" s="89"/>
      <c r="C71" s="90" t="s">
        <v>85</v>
      </c>
      <c r="D71" s="27"/>
      <c r="E71" s="28"/>
      <c r="F71" s="29"/>
      <c r="G71" s="144">
        <f>G144*G64</f>
        <v>8.307605651197001</v>
      </c>
    </row>
    <row r="72" spans="1:7" ht="16.5" customHeight="1" thickBot="1">
      <c r="A72" s="1"/>
      <c r="B72" s="31"/>
      <c r="C72" s="82"/>
      <c r="D72" s="82"/>
      <c r="E72" s="34"/>
      <c r="F72" s="2"/>
      <c r="G72" s="35"/>
    </row>
    <row r="73" spans="1:7" ht="16.5" customHeight="1">
      <c r="A73" s="1"/>
      <c r="B73" s="14" t="s">
        <v>86</v>
      </c>
      <c r="C73" s="15" t="s">
        <v>87</v>
      </c>
      <c r="D73" s="15" t="s">
        <v>88</v>
      </c>
      <c r="E73" s="59">
        <v>510998.90984764055</v>
      </c>
      <c r="F73" s="15" t="s">
        <v>87</v>
      </c>
      <c r="G73" s="60"/>
    </row>
    <row r="74" spans="1:7" ht="16.5" customHeight="1">
      <c r="A74" s="1"/>
      <c r="B74" s="91" t="s">
        <v>89</v>
      </c>
      <c r="C74" s="20" t="s">
        <v>90</v>
      </c>
      <c r="D74" s="20"/>
      <c r="E74" s="22"/>
      <c r="F74" s="23"/>
      <c r="G74" s="92">
        <f>G204/G15</f>
        <v>510998.9110166337</v>
      </c>
    </row>
    <row r="75" spans="1:7" ht="16.5" customHeight="1">
      <c r="A75" s="1"/>
      <c r="B75" s="19"/>
      <c r="C75" s="20" t="s">
        <v>91</v>
      </c>
      <c r="D75" s="20"/>
      <c r="E75" s="22"/>
      <c r="F75" s="23"/>
      <c r="G75" s="92">
        <f>G111*G91/G24</f>
        <v>510998.9110166335</v>
      </c>
    </row>
    <row r="76" spans="1:7" ht="16.5" customHeight="1">
      <c r="A76" s="1"/>
      <c r="B76" s="19"/>
      <c r="C76" s="20" t="s">
        <v>92</v>
      </c>
      <c r="D76" s="20"/>
      <c r="E76" s="22"/>
      <c r="F76" s="23"/>
      <c r="G76" s="92">
        <f>G145*G156</f>
        <v>510998.9110166335</v>
      </c>
    </row>
    <row r="77" spans="1:7" ht="16.5" customHeight="1">
      <c r="A77" s="1"/>
      <c r="B77" s="19"/>
      <c r="C77" s="20" t="s">
        <v>93</v>
      </c>
      <c r="D77" s="21"/>
      <c r="E77" s="81"/>
      <c r="F77" s="23"/>
      <c r="G77" s="92">
        <f>G53*G19^2/G13</f>
        <v>510998.9110166335</v>
      </c>
    </row>
    <row r="78" spans="1:7" ht="16.5" customHeight="1" thickBot="1">
      <c r="A78" s="1"/>
      <c r="B78" s="25"/>
      <c r="C78" s="26" t="s">
        <v>89</v>
      </c>
      <c r="D78" s="27"/>
      <c r="E78" s="49"/>
      <c r="F78" s="29"/>
      <c r="G78" s="93">
        <f>G54*G31</f>
        <v>510998.9110166337</v>
      </c>
    </row>
    <row r="79" spans="1:7" ht="16.5" customHeight="1" thickBot="1">
      <c r="A79" s="1"/>
      <c r="B79" s="31"/>
      <c r="C79" s="82"/>
      <c r="D79" s="33"/>
      <c r="E79" s="94"/>
      <c r="F79" s="39"/>
      <c r="G79" s="132"/>
    </row>
    <row r="80" spans="1:7" ht="16.5" customHeight="1">
      <c r="A80" s="13">
        <v>59</v>
      </c>
      <c r="B80" s="14" t="s">
        <v>110</v>
      </c>
      <c r="C80" s="15" t="s">
        <v>111</v>
      </c>
      <c r="D80" s="15" t="s">
        <v>112</v>
      </c>
      <c r="E80" s="99">
        <v>25812.807557</v>
      </c>
      <c r="F80" s="15" t="s">
        <v>111</v>
      </c>
      <c r="G80" s="60"/>
    </row>
    <row r="81" spans="1:7" ht="16.5" customHeight="1">
      <c r="A81" s="13">
        <v>323</v>
      </c>
      <c r="B81" s="19" t="s">
        <v>113</v>
      </c>
      <c r="C81" s="20" t="s">
        <v>114</v>
      </c>
      <c r="D81" s="21"/>
      <c r="E81" s="22"/>
      <c r="F81" s="23"/>
      <c r="G81" s="61">
        <f>G41/G15^2</f>
        <v>25812.807633245848</v>
      </c>
    </row>
    <row r="82" spans="1:7" ht="16.5" customHeight="1">
      <c r="A82" s="1"/>
      <c r="B82" s="72"/>
      <c r="C82" s="20" t="s">
        <v>115</v>
      </c>
      <c r="D82" s="21"/>
      <c r="E82" s="22"/>
      <c r="F82" s="23"/>
      <c r="G82" s="61">
        <f>G122/G16</f>
        <v>25812.807633245848</v>
      </c>
    </row>
    <row r="83" spans="1:7" ht="16.5" customHeight="1">
      <c r="A83" s="1"/>
      <c r="B83" s="72"/>
      <c r="C83" s="20" t="s">
        <v>116</v>
      </c>
      <c r="D83" s="21"/>
      <c r="E83" s="22"/>
      <c r="F83" s="23"/>
      <c r="G83" s="61">
        <f>G75/G91</f>
        <v>25812.807633245848</v>
      </c>
    </row>
    <row r="84" spans="1:7" ht="16.5" customHeight="1" thickBot="1">
      <c r="A84" s="1"/>
      <c r="B84" s="67"/>
      <c r="C84" s="26" t="s">
        <v>117</v>
      </c>
      <c r="D84" s="29"/>
      <c r="E84" s="80"/>
      <c r="F84" s="29"/>
      <c r="G84" s="69">
        <f>G51*G19/G16</f>
        <v>25812.80763324584</v>
      </c>
    </row>
    <row r="85" spans="1:7" ht="16.5" customHeight="1" thickBot="1">
      <c r="A85" s="1"/>
      <c r="B85" s="31"/>
      <c r="C85" s="82"/>
      <c r="D85" s="33"/>
      <c r="E85" s="94"/>
      <c r="F85" s="39"/>
      <c r="G85" s="132"/>
    </row>
    <row r="86" spans="1:7" ht="16.5" customHeight="1">
      <c r="A86" s="1"/>
      <c r="B86" s="14" t="s">
        <v>94</v>
      </c>
      <c r="C86" s="15" t="s">
        <v>95</v>
      </c>
      <c r="D86" s="16" t="s">
        <v>96</v>
      </c>
      <c r="E86" s="95"/>
      <c r="F86" s="15" t="s">
        <v>97</v>
      </c>
      <c r="G86" s="60"/>
    </row>
    <row r="87" spans="1:7" ht="16.5" customHeight="1">
      <c r="A87" s="1"/>
      <c r="B87" s="19"/>
      <c r="C87" s="20" t="s">
        <v>98</v>
      </c>
      <c r="D87" s="21"/>
      <c r="E87" s="81"/>
      <c r="F87" s="23"/>
      <c r="G87" s="61">
        <f>G74/G11</f>
        <v>2.1060741010403533E+17</v>
      </c>
    </row>
    <row r="88" spans="1:7" ht="16.5" customHeight="1" thickBot="1">
      <c r="A88" s="1"/>
      <c r="B88" s="25"/>
      <c r="C88" s="26" t="s">
        <v>99</v>
      </c>
      <c r="D88" s="27"/>
      <c r="E88" s="96"/>
      <c r="F88" s="29"/>
      <c r="G88" s="69">
        <f>G51/G24^2</f>
        <v>2.106074101040353E+17</v>
      </c>
    </row>
    <row r="89" spans="1:7" ht="16.5" customHeight="1" thickBot="1">
      <c r="A89" s="1"/>
      <c r="B89" s="70"/>
      <c r="C89" s="2"/>
      <c r="D89" s="2"/>
      <c r="E89" s="70"/>
      <c r="F89" s="2"/>
      <c r="G89" s="6"/>
    </row>
    <row r="90" spans="1:7" ht="16.5" customHeight="1">
      <c r="A90" s="1"/>
      <c r="B90" s="76" t="s">
        <v>100</v>
      </c>
      <c r="C90" s="15" t="s">
        <v>101</v>
      </c>
      <c r="D90" s="97" t="s">
        <v>102</v>
      </c>
      <c r="E90" s="98"/>
      <c r="F90" s="15" t="s">
        <v>101</v>
      </c>
      <c r="G90" s="60"/>
    </row>
    <row r="91" spans="1:7" ht="16.5" customHeight="1">
      <c r="A91" s="1"/>
      <c r="B91" s="72"/>
      <c r="C91" s="20" t="s">
        <v>103</v>
      </c>
      <c r="D91" s="23"/>
      <c r="E91" s="47"/>
      <c r="F91" s="23"/>
      <c r="G91" s="61">
        <f>G15/G24</f>
        <v>19.79633204868763</v>
      </c>
    </row>
    <row r="92" spans="1:7" ht="16.5" customHeight="1">
      <c r="A92" s="1"/>
      <c r="B92" s="72"/>
      <c r="C92" s="20" t="s">
        <v>104</v>
      </c>
      <c r="D92" s="23"/>
      <c r="E92" s="47"/>
      <c r="F92" s="23"/>
      <c r="G92" s="61">
        <f>G212/G74</f>
        <v>19.79633204868763</v>
      </c>
    </row>
    <row r="93" spans="1:7" ht="16.5" customHeight="1" thickBot="1">
      <c r="A93" s="1"/>
      <c r="B93" s="67"/>
      <c r="C93" s="26" t="s">
        <v>105</v>
      </c>
      <c r="D93" s="29"/>
      <c r="E93" s="68"/>
      <c r="F93" s="29"/>
      <c r="G93" s="69">
        <f>G74/G81</f>
        <v>19.79633204868764</v>
      </c>
    </row>
    <row r="94" spans="1:7" ht="16.5" customHeight="1" thickBot="1">
      <c r="A94" s="1"/>
      <c r="B94" s="73"/>
      <c r="C94" s="82"/>
      <c r="D94" s="39"/>
      <c r="E94" s="74"/>
      <c r="F94" s="39"/>
      <c r="G94" s="75"/>
    </row>
    <row r="95" spans="1:7" ht="16.5" customHeight="1">
      <c r="A95" s="13">
        <v>29</v>
      </c>
      <c r="B95" s="14" t="s">
        <v>242</v>
      </c>
      <c r="C95" s="15" t="s">
        <v>254</v>
      </c>
      <c r="D95" s="16" t="s">
        <v>244</v>
      </c>
      <c r="E95" s="103"/>
      <c r="F95" s="77" t="s">
        <v>254</v>
      </c>
      <c r="G95" s="60"/>
    </row>
    <row r="96" spans="2:7" ht="16.5" customHeight="1">
      <c r="B96" s="136"/>
      <c r="C96" s="20" t="s">
        <v>243</v>
      </c>
      <c r="D96" s="134"/>
      <c r="E96" s="135"/>
      <c r="F96" s="23"/>
      <c r="G96" s="78">
        <f>G16^2*G24^2/G7</f>
        <v>1.8457931649822208E-48</v>
      </c>
    </row>
    <row r="97" spans="1:7" ht="16.5" customHeight="1" thickBot="1">
      <c r="A97" s="1"/>
      <c r="B97" s="25"/>
      <c r="C97" s="26" t="s">
        <v>245</v>
      </c>
      <c r="D97" s="27"/>
      <c r="E97" s="28"/>
      <c r="F97" s="29"/>
      <c r="G97" s="79">
        <f>G100*G12^3</f>
        <v>1.845793164982219E-48</v>
      </c>
    </row>
    <row r="98" spans="1:7" ht="16.5" customHeight="1" thickBot="1">
      <c r="A98" s="56"/>
      <c r="B98" s="56"/>
      <c r="C98" s="57"/>
      <c r="D98" s="57"/>
      <c r="E98" s="56"/>
      <c r="F98" s="57"/>
      <c r="G98" s="85"/>
    </row>
    <row r="99" spans="1:7" ht="16.5" customHeight="1">
      <c r="A99" s="1"/>
      <c r="B99" s="14" t="s">
        <v>118</v>
      </c>
      <c r="C99" s="15" t="s">
        <v>119</v>
      </c>
      <c r="D99" s="16" t="s">
        <v>120</v>
      </c>
      <c r="E99" s="59">
        <v>1.2922425987859844E-13</v>
      </c>
      <c r="F99" s="15" t="s">
        <v>119</v>
      </c>
      <c r="G99" s="100"/>
    </row>
    <row r="100" spans="1:7" ht="16.5" customHeight="1">
      <c r="A100" s="1"/>
      <c r="B100" s="91" t="s">
        <v>121</v>
      </c>
      <c r="C100" s="20" t="s">
        <v>122</v>
      </c>
      <c r="D100" s="21"/>
      <c r="E100" s="101"/>
      <c r="F100" s="23"/>
      <c r="G100" s="61">
        <f>G15^2/(G40*G19)</f>
        <v>1.2922425949842625E-13</v>
      </c>
    </row>
    <row r="101" spans="1:7" ht="16.5" customHeight="1">
      <c r="A101" s="1"/>
      <c r="B101" s="19"/>
      <c r="C101" s="20" t="s">
        <v>123</v>
      </c>
      <c r="D101" s="21"/>
      <c r="E101" s="101"/>
      <c r="F101" s="23"/>
      <c r="G101" s="61">
        <f>G15/(G51*G19^2)</f>
        <v>1.2922425949842628E-13</v>
      </c>
    </row>
    <row r="102" spans="1:7" ht="16.5" customHeight="1">
      <c r="A102" s="1"/>
      <c r="B102" s="19"/>
      <c r="C102" s="20" t="s">
        <v>124</v>
      </c>
      <c r="D102" s="21"/>
      <c r="E102" s="101"/>
      <c r="F102" s="23"/>
      <c r="G102" s="61">
        <f>1/(G81*G19)</f>
        <v>1.2922425949842628E-13</v>
      </c>
    </row>
    <row r="103" spans="1:7" ht="16.5" customHeight="1" thickBot="1">
      <c r="A103" s="1"/>
      <c r="B103" s="25"/>
      <c r="C103" s="26" t="s">
        <v>255</v>
      </c>
      <c r="D103" s="27"/>
      <c r="E103" s="96"/>
      <c r="F103" s="29"/>
      <c r="G103" s="69">
        <f>G15/(G11*G74)</f>
        <v>1.2922425949842625E-13</v>
      </c>
    </row>
    <row r="104" spans="1:7" ht="16.5" customHeight="1" thickBot="1">
      <c r="A104" s="1"/>
      <c r="B104" s="31"/>
      <c r="C104" s="137"/>
      <c r="D104" s="33"/>
      <c r="E104" s="102"/>
      <c r="F104" s="39"/>
      <c r="G104" s="75"/>
    </row>
    <row r="105" spans="1:7" ht="16.5" customHeight="1">
      <c r="A105" s="1"/>
      <c r="B105" s="14" t="s">
        <v>125</v>
      </c>
      <c r="C105" s="15" t="s">
        <v>126</v>
      </c>
      <c r="D105" s="16" t="s">
        <v>76</v>
      </c>
      <c r="E105" s="103"/>
      <c r="F105" s="15" t="s">
        <v>127</v>
      </c>
      <c r="G105" s="60"/>
    </row>
    <row r="106" spans="1:7" ht="16.5" customHeight="1">
      <c r="A106" s="1"/>
      <c r="B106" s="91" t="s">
        <v>128</v>
      </c>
      <c r="C106" s="20" t="s">
        <v>253</v>
      </c>
      <c r="D106" s="21"/>
      <c r="E106" s="101"/>
      <c r="F106" s="23"/>
      <c r="G106" s="61">
        <f>G100*G11</f>
        <v>3.1353814116990305E-25</v>
      </c>
    </row>
    <row r="107" spans="1:7" ht="16.5" customHeight="1" thickBot="1">
      <c r="A107" s="1"/>
      <c r="B107" s="25"/>
      <c r="C107" s="26" t="s">
        <v>129</v>
      </c>
      <c r="D107" s="27"/>
      <c r="E107" s="96"/>
      <c r="F107" s="29"/>
      <c r="G107" s="69">
        <f>G15/G74</f>
        <v>3.13538141169903E-25</v>
      </c>
    </row>
    <row r="108" spans="1:7" ht="16.5" customHeight="1" thickBot="1">
      <c r="A108" s="1"/>
      <c r="B108" s="31"/>
      <c r="C108" s="82"/>
      <c r="D108" s="33"/>
      <c r="E108" s="102"/>
      <c r="F108" s="39"/>
      <c r="G108" s="75"/>
    </row>
    <row r="109" spans="2:7" ht="16.5" customHeight="1">
      <c r="B109" s="107" t="s">
        <v>141</v>
      </c>
      <c r="C109" s="108" t="s">
        <v>142</v>
      </c>
      <c r="D109" s="77" t="s">
        <v>143</v>
      </c>
      <c r="E109" s="98"/>
      <c r="F109" s="108" t="s">
        <v>142</v>
      </c>
      <c r="G109" s="60"/>
    </row>
    <row r="110" spans="2:7" ht="16.5" customHeight="1">
      <c r="B110" s="72"/>
      <c r="C110" s="20" t="s">
        <v>144</v>
      </c>
      <c r="D110" s="23"/>
      <c r="E110" s="47"/>
      <c r="F110" s="23"/>
      <c r="G110" s="61">
        <f>G51*G11/G15</f>
        <v>2.0891078888617806E-16</v>
      </c>
    </row>
    <row r="111" spans="2:7" ht="16.5" customHeight="1">
      <c r="B111" s="72"/>
      <c r="C111" s="20" t="s">
        <v>145</v>
      </c>
      <c r="D111" s="23"/>
      <c r="E111" s="47"/>
      <c r="F111" s="23"/>
      <c r="G111" s="61">
        <f>G143*G11</f>
        <v>2.08910788886178E-16</v>
      </c>
    </row>
    <row r="112" spans="1:7" ht="16.5" customHeight="1" thickBot="1">
      <c r="A112" s="1"/>
      <c r="B112" s="67"/>
      <c r="C112" s="26" t="s">
        <v>146</v>
      </c>
      <c r="D112" s="29"/>
      <c r="E112" s="68"/>
      <c r="F112" s="29"/>
      <c r="G112" s="69">
        <f>G6*G11^2/G15^2</f>
        <v>2.0891078888617806E-16</v>
      </c>
    </row>
    <row r="113" spans="1:7" ht="16.5" customHeight="1" thickBot="1">
      <c r="A113" s="1"/>
      <c r="B113" s="73"/>
      <c r="C113" s="82"/>
      <c r="D113" s="39"/>
      <c r="E113" s="74"/>
      <c r="F113" s="39"/>
      <c r="G113" s="75"/>
    </row>
    <row r="114" spans="1:7" ht="16.5" customHeight="1">
      <c r="A114" s="1"/>
      <c r="B114" s="76" t="s">
        <v>269</v>
      </c>
      <c r="C114" s="36" t="s">
        <v>270</v>
      </c>
      <c r="D114" s="77" t="s">
        <v>271</v>
      </c>
      <c r="E114" s="98"/>
      <c r="F114" s="36" t="s">
        <v>270</v>
      </c>
      <c r="G114" s="60"/>
    </row>
    <row r="115" spans="1:7" ht="16.5" customHeight="1">
      <c r="A115" s="1"/>
      <c r="B115" s="72"/>
      <c r="C115" s="20" t="s">
        <v>273</v>
      </c>
      <c r="D115" s="23"/>
      <c r="E115" s="47"/>
      <c r="F115" s="23"/>
      <c r="G115" s="61">
        <f>G74*G11</f>
        <v>1.2398418789310316E-06</v>
      </c>
    </row>
    <row r="116" spans="1:7" ht="16.5" customHeight="1">
      <c r="A116" s="1"/>
      <c r="B116" s="72"/>
      <c r="C116" s="20" t="s">
        <v>272</v>
      </c>
      <c r="D116" s="23"/>
      <c r="E116" s="47"/>
      <c r="F116" s="23"/>
      <c r="G116" s="61">
        <f>G51*G19^2</f>
        <v>1.2398418789310314E-06</v>
      </c>
    </row>
    <row r="117" spans="1:7" ht="16.5" customHeight="1">
      <c r="A117" s="1"/>
      <c r="B117" s="72"/>
      <c r="C117" s="20" t="s">
        <v>276</v>
      </c>
      <c r="D117" s="23"/>
      <c r="E117" s="47"/>
      <c r="F117" s="23"/>
      <c r="G117" s="61">
        <f>G15/G100</f>
        <v>1.2398418789310316E-06</v>
      </c>
    </row>
    <row r="118" spans="1:7" ht="16.5" customHeight="1" thickBot="1">
      <c r="A118" s="1"/>
      <c r="B118" s="67"/>
      <c r="C118" s="41" t="s">
        <v>274</v>
      </c>
      <c r="D118" s="29"/>
      <c r="E118" s="68"/>
      <c r="F118" s="29"/>
      <c r="G118" s="69">
        <f>G121*G19</f>
        <v>1.2398418789310314E-06</v>
      </c>
    </row>
    <row r="119" spans="1:7" ht="16.5" customHeight="1" thickBot="1">
      <c r="A119" s="1"/>
      <c r="B119" s="73"/>
      <c r="C119" s="82"/>
      <c r="D119" s="39"/>
      <c r="E119" s="74"/>
      <c r="F119" s="39"/>
      <c r="G119" s="75"/>
    </row>
    <row r="120" spans="1:7" ht="16.5" customHeight="1">
      <c r="A120" s="1"/>
      <c r="B120" s="14" t="s">
        <v>130</v>
      </c>
      <c r="C120" s="36" t="s">
        <v>131</v>
      </c>
      <c r="D120" s="15" t="s">
        <v>132</v>
      </c>
      <c r="E120" s="59">
        <v>4.135667255792467E-15</v>
      </c>
      <c r="F120" s="36" t="s">
        <v>275</v>
      </c>
      <c r="G120" s="60"/>
    </row>
    <row r="121" spans="1:7" ht="16.5" customHeight="1">
      <c r="A121" s="1"/>
      <c r="B121" s="19"/>
      <c r="C121" s="37" t="s">
        <v>133</v>
      </c>
      <c r="D121" s="21"/>
      <c r="E121" s="22"/>
      <c r="F121" s="23"/>
      <c r="G121" s="61">
        <f>G51*G19</f>
        <v>4.1356673453440626E-15</v>
      </c>
    </row>
    <row r="122" spans="1:7" ht="16.5" customHeight="1" thickBot="1">
      <c r="A122" s="1"/>
      <c r="B122" s="25"/>
      <c r="C122" s="41" t="s">
        <v>134</v>
      </c>
      <c r="D122" s="27"/>
      <c r="E122" s="28"/>
      <c r="F122" s="29"/>
      <c r="G122" s="69">
        <f>G40/G15</f>
        <v>4.135667345344063E-15</v>
      </c>
    </row>
    <row r="123" spans="1:7" ht="16.5" customHeight="1" thickBot="1">
      <c r="A123" s="1"/>
      <c r="B123" s="31"/>
      <c r="C123" s="133"/>
      <c r="D123" s="33"/>
      <c r="E123" s="34"/>
      <c r="F123" s="39"/>
      <c r="G123" s="75"/>
    </row>
    <row r="124" spans="1:7" ht="16.5" customHeight="1">
      <c r="A124" s="1"/>
      <c r="B124" s="14" t="s">
        <v>155</v>
      </c>
      <c r="C124" s="110" t="s">
        <v>156</v>
      </c>
      <c r="D124" s="97" t="s">
        <v>157</v>
      </c>
      <c r="E124" s="111"/>
      <c r="F124" s="15" t="s">
        <v>158</v>
      </c>
      <c r="G124" s="60"/>
    </row>
    <row r="125" spans="1:7" ht="16.5" customHeight="1">
      <c r="A125" s="1"/>
      <c r="B125" s="19" t="s">
        <v>159</v>
      </c>
      <c r="C125" s="20" t="s">
        <v>259</v>
      </c>
      <c r="D125" s="23" t="s">
        <v>160</v>
      </c>
      <c r="E125" s="47"/>
      <c r="F125" s="23"/>
      <c r="G125" s="61">
        <f>G121/G11^2</f>
        <v>702510701.9337869</v>
      </c>
    </row>
    <row r="126" spans="1:7" ht="16.5" customHeight="1">
      <c r="A126" s="1"/>
      <c r="B126" s="72"/>
      <c r="C126" s="20" t="s">
        <v>161</v>
      </c>
      <c r="D126" s="23"/>
      <c r="E126" s="47"/>
      <c r="F126" s="23"/>
      <c r="G126" s="61">
        <f>G52/(G11*G24)</f>
        <v>702510701.933787</v>
      </c>
    </row>
    <row r="127" spans="1:7" ht="16.5" customHeight="1" thickBot="1">
      <c r="A127" s="1"/>
      <c r="B127" s="67"/>
      <c r="C127" s="26" t="s">
        <v>162</v>
      </c>
      <c r="D127" s="29"/>
      <c r="E127" s="68"/>
      <c r="F127" s="29"/>
      <c r="G127" s="112">
        <f>G147*G139</f>
        <v>702510701.9337869</v>
      </c>
    </row>
    <row r="128" spans="1:7" ht="16.5" customHeight="1" thickBot="1">
      <c r="A128" s="1"/>
      <c r="B128" s="31"/>
      <c r="C128" s="133"/>
      <c r="D128" s="33"/>
      <c r="E128" s="34"/>
      <c r="F128" s="39"/>
      <c r="G128" s="75"/>
    </row>
    <row r="129" spans="1:7" ht="16.5" customHeight="1">
      <c r="A129" s="1"/>
      <c r="B129" s="14" t="s">
        <v>179</v>
      </c>
      <c r="C129" s="36" t="s">
        <v>9</v>
      </c>
      <c r="D129" s="15" t="s">
        <v>180</v>
      </c>
      <c r="E129" s="59">
        <v>1.16540636E-22</v>
      </c>
      <c r="F129" s="36" t="s">
        <v>9</v>
      </c>
      <c r="G129" s="60"/>
    </row>
    <row r="130" spans="1:7" ht="16.5" customHeight="1">
      <c r="A130" s="1"/>
      <c r="B130" s="19" t="s">
        <v>181</v>
      </c>
      <c r="C130" s="37" t="s">
        <v>182</v>
      </c>
      <c r="D130" s="21"/>
      <c r="E130" s="22"/>
      <c r="F130" s="23"/>
      <c r="G130" s="78">
        <f>G15*G11*G19</f>
        <v>1.165406360159081E-22</v>
      </c>
    </row>
    <row r="131" spans="1:7" ht="16.5" customHeight="1" thickBot="1">
      <c r="A131" s="1"/>
      <c r="B131" s="25"/>
      <c r="C131" s="41" t="s">
        <v>183</v>
      </c>
      <c r="D131" s="27"/>
      <c r="E131" s="28"/>
      <c r="F131" s="29"/>
      <c r="G131" s="79">
        <f>G15*G41/G6</f>
        <v>1.165406360159081E-22</v>
      </c>
    </row>
    <row r="132" spans="1:7" ht="16.5" customHeight="1" thickBot="1">
      <c r="A132" s="1"/>
      <c r="B132" s="73"/>
      <c r="C132" s="82"/>
      <c r="D132" s="39"/>
      <c r="E132" s="74"/>
      <c r="F132" s="39"/>
      <c r="G132" s="75"/>
    </row>
    <row r="133" spans="1:7" ht="16.5" customHeight="1">
      <c r="A133" s="1"/>
      <c r="B133" s="76" t="s">
        <v>135</v>
      </c>
      <c r="C133" s="104" t="s">
        <v>136</v>
      </c>
      <c r="D133" s="77" t="s">
        <v>137</v>
      </c>
      <c r="E133" s="98"/>
      <c r="F133" s="104" t="s">
        <v>136</v>
      </c>
      <c r="G133" s="60"/>
    </row>
    <row r="134" spans="1:7" ht="16.5" customHeight="1">
      <c r="A134" s="1"/>
      <c r="B134" s="126" t="s">
        <v>138</v>
      </c>
      <c r="C134" s="105" t="s">
        <v>139</v>
      </c>
      <c r="D134" s="23"/>
      <c r="E134" s="47"/>
      <c r="F134" s="23"/>
      <c r="G134" s="92">
        <f>1/(G143*G11)</f>
        <v>4786732199574601</v>
      </c>
    </row>
    <row r="135" spans="1:7" ht="16.5" customHeight="1">
      <c r="A135" s="1"/>
      <c r="B135" s="72"/>
      <c r="C135" s="106" t="s">
        <v>140</v>
      </c>
      <c r="D135" s="23"/>
      <c r="E135" s="47"/>
      <c r="F135" s="23"/>
      <c r="G135" s="92">
        <f>G15/(G51*G11)</f>
        <v>4786732199574600</v>
      </c>
    </row>
    <row r="136" spans="1:7" ht="16.5" customHeight="1" thickBot="1">
      <c r="A136" s="1"/>
      <c r="B136" s="67"/>
      <c r="C136" s="26" t="s">
        <v>258</v>
      </c>
      <c r="D136" s="29"/>
      <c r="E136" s="68"/>
      <c r="F136" s="29"/>
      <c r="G136" s="93">
        <f>G91/G121</f>
        <v>4786732199574600</v>
      </c>
    </row>
    <row r="137" spans="1:7" ht="16.5" customHeight="1" thickBot="1">
      <c r="A137" s="1"/>
      <c r="B137" s="73"/>
      <c r="C137" s="82"/>
      <c r="D137" s="39"/>
      <c r="E137" s="74"/>
      <c r="F137" s="39"/>
      <c r="G137" s="132"/>
    </row>
    <row r="138" spans="1:7" ht="16.5" customHeight="1">
      <c r="A138" s="1"/>
      <c r="B138" s="76" t="s">
        <v>106</v>
      </c>
      <c r="C138" s="15" t="s">
        <v>107</v>
      </c>
      <c r="D138" s="77" t="s">
        <v>266</v>
      </c>
      <c r="E138" s="98"/>
      <c r="F138" s="15" t="s">
        <v>107</v>
      </c>
      <c r="G138" s="60"/>
    </row>
    <row r="139" spans="1:7" ht="16.5" customHeight="1">
      <c r="A139" s="1"/>
      <c r="B139" s="72"/>
      <c r="C139" s="20" t="s">
        <v>108</v>
      </c>
      <c r="D139" s="23"/>
      <c r="E139" s="47"/>
      <c r="F139" s="23"/>
      <c r="G139" s="61">
        <f>G93/G12</f>
        <v>8159027607395.235</v>
      </c>
    </row>
    <row r="140" spans="1:7" ht="16.5" customHeight="1" thickBot="1">
      <c r="A140" s="1"/>
      <c r="B140" s="67"/>
      <c r="C140" s="26" t="s">
        <v>109</v>
      </c>
      <c r="D140" s="29"/>
      <c r="E140" s="68"/>
      <c r="F140" s="29"/>
      <c r="G140" s="69">
        <f>G16*G19/G11^2</f>
        <v>8159027607395.236</v>
      </c>
    </row>
    <row r="141" spans="1:7" ht="16.5" customHeight="1" thickBot="1">
      <c r="A141" s="1"/>
      <c r="B141" s="73"/>
      <c r="C141" s="82"/>
      <c r="D141" s="39"/>
      <c r="E141" s="74"/>
      <c r="F141" s="39"/>
      <c r="G141" s="75"/>
    </row>
    <row r="142" spans="1:7" ht="16.5" customHeight="1">
      <c r="A142" s="1"/>
      <c r="B142" s="109" t="s">
        <v>281</v>
      </c>
      <c r="C142" s="77" t="s">
        <v>147</v>
      </c>
      <c r="D142" s="15" t="s">
        <v>148</v>
      </c>
      <c r="E142" s="59">
        <v>8.617342790900664E-05</v>
      </c>
      <c r="F142" s="15" t="s">
        <v>147</v>
      </c>
      <c r="G142" s="60"/>
    </row>
    <row r="143" spans="1:7" ht="16.5" customHeight="1">
      <c r="A143" s="1"/>
      <c r="B143" s="19" t="s">
        <v>265</v>
      </c>
      <c r="C143" s="20" t="s">
        <v>149</v>
      </c>
      <c r="D143" s="20"/>
      <c r="E143" s="22"/>
      <c r="F143" s="20"/>
      <c r="G143" s="61">
        <f>G53/G15</f>
        <v>8.610225822707603E-05</v>
      </c>
    </row>
    <row r="144" spans="1:7" ht="16.5" customHeight="1">
      <c r="A144" s="1"/>
      <c r="B144" s="147" t="s">
        <v>264</v>
      </c>
      <c r="C144" s="20" t="s">
        <v>150</v>
      </c>
      <c r="D144" s="106" t="s">
        <v>151</v>
      </c>
      <c r="E144" s="22"/>
      <c r="F144" s="23"/>
      <c r="G144" s="78">
        <f>G6*G13/G17^2</f>
        <v>8.610225822707602E-05</v>
      </c>
    </row>
    <row r="145" spans="1:7" ht="16.5" customHeight="1">
      <c r="A145" s="1"/>
      <c r="B145" s="91" t="s">
        <v>149</v>
      </c>
      <c r="C145" s="20" t="s">
        <v>152</v>
      </c>
      <c r="D145" s="23"/>
      <c r="E145" s="47"/>
      <c r="F145" s="23"/>
      <c r="G145" s="78">
        <f>G81/G19</f>
        <v>8.610225822707604E-05</v>
      </c>
    </row>
    <row r="146" spans="1:7" ht="16.5" customHeight="1">
      <c r="A146" s="1"/>
      <c r="B146" s="72"/>
      <c r="C146" s="20" t="s">
        <v>153</v>
      </c>
      <c r="D146" s="23"/>
      <c r="E146" s="47"/>
      <c r="F146" s="23"/>
      <c r="G146" s="61">
        <f>G76/G156</f>
        <v>8.610225822707604E-05</v>
      </c>
    </row>
    <row r="147" spans="1:7" ht="16.5" customHeight="1" thickBot="1">
      <c r="A147" s="1"/>
      <c r="B147" s="67"/>
      <c r="C147" s="26" t="s">
        <v>154</v>
      </c>
      <c r="D147" s="29"/>
      <c r="E147" s="68"/>
      <c r="F147" s="29"/>
      <c r="G147" s="69">
        <f>G125/G139</f>
        <v>8.610225822707603E-05</v>
      </c>
    </row>
    <row r="148" ht="16.5" customHeight="1" thickBot="1">
      <c r="A148" s="1"/>
    </row>
    <row r="149" spans="1:7" ht="16.5" customHeight="1">
      <c r="A149" s="1"/>
      <c r="B149" s="76" t="s">
        <v>163</v>
      </c>
      <c r="C149" s="15" t="s">
        <v>164</v>
      </c>
      <c r="D149" s="16" t="s">
        <v>165</v>
      </c>
      <c r="E149" s="113"/>
      <c r="F149" s="77" t="s">
        <v>164</v>
      </c>
      <c r="G149" s="60"/>
    </row>
    <row r="150" spans="1:7" ht="16.5" customHeight="1">
      <c r="A150" s="1"/>
      <c r="B150" s="72"/>
      <c r="C150" s="20" t="s">
        <v>166</v>
      </c>
      <c r="D150" s="23" t="s">
        <v>267</v>
      </c>
      <c r="E150" s="84"/>
      <c r="F150" s="23"/>
      <c r="G150" s="61">
        <f>G51/G6</f>
        <v>15143838.629433086</v>
      </c>
    </row>
    <row r="151" spans="1:7" ht="16.5" customHeight="1">
      <c r="A151" s="1"/>
      <c r="B151" s="72"/>
      <c r="C151" s="20" t="s">
        <v>167</v>
      </c>
      <c r="D151" s="23"/>
      <c r="E151" s="84"/>
      <c r="F151" s="23"/>
      <c r="G151" s="61">
        <f>G11/G15</f>
        <v>15143838.629433088</v>
      </c>
    </row>
    <row r="152" spans="1:7" ht="16.5" customHeight="1" thickBot="1">
      <c r="A152" s="1"/>
      <c r="B152" s="67"/>
      <c r="C152" s="26" t="s">
        <v>268</v>
      </c>
      <c r="D152" s="29"/>
      <c r="E152" s="68"/>
      <c r="F152" s="29"/>
      <c r="G152" s="69">
        <f>G204/(G6*G155)</f>
        <v>15143838.62943309</v>
      </c>
    </row>
    <row r="153" spans="1:7" ht="16.5" customHeight="1" thickBot="1">
      <c r="A153" s="1"/>
      <c r="B153" s="73"/>
      <c r="C153" s="137"/>
      <c r="D153" s="39"/>
      <c r="E153" s="74"/>
      <c r="F153" s="39"/>
      <c r="G153" s="75"/>
    </row>
    <row r="154" spans="1:7" ht="16.5" customHeight="1">
      <c r="A154" s="1"/>
      <c r="B154" s="14" t="s">
        <v>168</v>
      </c>
      <c r="C154" s="16" t="s">
        <v>169</v>
      </c>
      <c r="D154" s="15" t="s">
        <v>170</v>
      </c>
      <c r="E154" s="59"/>
      <c r="F154" s="15" t="s">
        <v>169</v>
      </c>
      <c r="G154" s="60"/>
    </row>
    <row r="155" spans="1:7" ht="16.5" customHeight="1">
      <c r="A155" s="1"/>
      <c r="B155" s="127" t="s">
        <v>171</v>
      </c>
      <c r="C155" s="20" t="s">
        <v>171</v>
      </c>
      <c r="D155" s="21"/>
      <c r="E155" s="22"/>
      <c r="F155" s="23"/>
      <c r="G155" s="78">
        <f>G15*G31</f>
        <v>5934791044.260241</v>
      </c>
    </row>
    <row r="156" spans="1:7" ht="16.5" customHeight="1">
      <c r="A156" s="1"/>
      <c r="B156" s="19"/>
      <c r="C156" s="20" t="s">
        <v>172</v>
      </c>
      <c r="D156" s="21"/>
      <c r="E156" s="47"/>
      <c r="F156" s="23"/>
      <c r="G156" s="61">
        <f>G6*G19^2/G51</f>
        <v>5934791044.260241</v>
      </c>
    </row>
    <row r="157" spans="1:7" ht="16.5" customHeight="1" thickBot="1">
      <c r="A157" s="1"/>
      <c r="B157" s="25"/>
      <c r="C157" s="26" t="s">
        <v>173</v>
      </c>
      <c r="D157" s="27"/>
      <c r="E157" s="28"/>
      <c r="F157" s="29"/>
      <c r="G157" s="69">
        <f>G15*G19^2/G12</f>
        <v>5934791044.260241</v>
      </c>
    </row>
    <row r="158" spans="1:7" ht="16.5" customHeight="1" thickBot="1">
      <c r="A158" s="1"/>
      <c r="B158" s="70"/>
      <c r="C158" s="2"/>
      <c r="D158" s="2"/>
      <c r="E158" s="70"/>
      <c r="F158" s="2"/>
      <c r="G158" s="6"/>
    </row>
    <row r="159" spans="1:7" ht="16.5" customHeight="1">
      <c r="A159" s="1"/>
      <c r="B159" s="14" t="s">
        <v>174</v>
      </c>
      <c r="C159" s="15" t="s">
        <v>175</v>
      </c>
      <c r="D159" s="15" t="s">
        <v>176</v>
      </c>
      <c r="E159" s="95"/>
      <c r="F159" s="15" t="s">
        <v>175</v>
      </c>
      <c r="G159" s="60"/>
    </row>
    <row r="160" spans="1:7" ht="16.5" customHeight="1">
      <c r="A160" s="1"/>
      <c r="B160" s="19"/>
      <c r="C160" s="20" t="s">
        <v>177</v>
      </c>
      <c r="D160" s="21"/>
      <c r="E160" s="81"/>
      <c r="F160" s="23"/>
      <c r="G160" s="61">
        <f>G155/G11</f>
        <v>2.4460149413108756E+21</v>
      </c>
    </row>
    <row r="161" spans="1:7" ht="16.5" customHeight="1" thickBot="1">
      <c r="A161" s="1"/>
      <c r="B161" s="25"/>
      <c r="C161" s="26" t="s">
        <v>178</v>
      </c>
      <c r="D161" s="27"/>
      <c r="E161" s="49"/>
      <c r="F161" s="29"/>
      <c r="G161" s="69">
        <f>G87/G145</f>
        <v>2.446014941310876E+21</v>
      </c>
    </row>
    <row r="162" spans="1:7" ht="16.5" customHeight="1" thickBot="1">
      <c r="A162" s="56"/>
      <c r="B162" s="56"/>
      <c r="C162" s="57"/>
      <c r="D162" s="57"/>
      <c r="E162" s="56"/>
      <c r="F162" s="57"/>
      <c r="G162" s="85"/>
    </row>
    <row r="163" spans="1:7" ht="16.5" customHeight="1">
      <c r="A163" s="1"/>
      <c r="B163" s="14" t="s">
        <v>184</v>
      </c>
      <c r="C163" s="15" t="s">
        <v>185</v>
      </c>
      <c r="D163" s="97" t="s">
        <v>186</v>
      </c>
      <c r="E163" s="113"/>
      <c r="F163" s="97" t="s">
        <v>185</v>
      </c>
      <c r="G163" s="60"/>
    </row>
    <row r="164" spans="1:7" ht="16.5" customHeight="1">
      <c r="A164" s="1"/>
      <c r="B164" s="125" t="s">
        <v>187</v>
      </c>
      <c r="C164" s="106" t="s">
        <v>188</v>
      </c>
      <c r="D164" s="23"/>
      <c r="E164" s="84"/>
      <c r="F164" s="23"/>
      <c r="G164" s="61">
        <f>G155/G170</f>
        <v>3481818760308.9614</v>
      </c>
    </row>
    <row r="165" spans="1:7" ht="16.5" customHeight="1">
      <c r="A165" s="1"/>
      <c r="B165" s="72"/>
      <c r="C165" s="106" t="s">
        <v>189</v>
      </c>
      <c r="D165" s="23"/>
      <c r="E165" s="84"/>
      <c r="F165" s="23"/>
      <c r="G165" s="61">
        <f>G212/G170^2</f>
        <v>3481818760308.9624</v>
      </c>
    </row>
    <row r="166" spans="1:7" ht="16.5" customHeight="1">
      <c r="A166" s="1"/>
      <c r="B166" s="72"/>
      <c r="C166" s="106" t="s">
        <v>190</v>
      </c>
      <c r="D166" s="23"/>
      <c r="E166" s="84"/>
      <c r="F166" s="23"/>
      <c r="G166" s="61">
        <f>G15*G19/G51</f>
        <v>3481818760308.961</v>
      </c>
    </row>
    <row r="167" spans="1:7" ht="16.5" customHeight="1" thickBot="1">
      <c r="A167" s="1"/>
      <c r="B167" s="67"/>
      <c r="C167" s="114" t="s">
        <v>187</v>
      </c>
      <c r="D167" s="29"/>
      <c r="E167" s="80"/>
      <c r="F167" s="29"/>
      <c r="G167" s="69">
        <f>G40/G51^2</f>
        <v>3481818760308.9624</v>
      </c>
    </row>
    <row r="168" spans="1:7" ht="16.5" customHeight="1" thickBot="1">
      <c r="A168" s="1"/>
      <c r="B168" s="73"/>
      <c r="C168" s="115"/>
      <c r="D168" s="39"/>
      <c r="E168" s="73"/>
      <c r="F168" s="39"/>
      <c r="G168" s="75"/>
    </row>
    <row r="169" spans="1:7" ht="16.5" customHeight="1">
      <c r="A169" s="1"/>
      <c r="B169" s="76" t="s">
        <v>246</v>
      </c>
      <c r="C169" s="15" t="s">
        <v>247</v>
      </c>
      <c r="D169" s="97" t="s">
        <v>248</v>
      </c>
      <c r="E169" s="98"/>
      <c r="F169" s="15" t="s">
        <v>247</v>
      </c>
      <c r="G169" s="60"/>
    </row>
    <row r="170" spans="1:7" ht="16.5" customHeight="1">
      <c r="A170" s="1"/>
      <c r="B170" s="72"/>
      <c r="C170" s="20" t="s">
        <v>249</v>
      </c>
      <c r="D170" s="23"/>
      <c r="E170" s="47"/>
      <c r="F170" s="23"/>
      <c r="G170" s="92">
        <f>G51/G24</f>
        <v>0.0017045088940050438</v>
      </c>
    </row>
    <row r="171" spans="1:7" ht="16.5" customHeight="1">
      <c r="A171" s="1"/>
      <c r="B171" s="19"/>
      <c r="C171" s="20" t="s">
        <v>250</v>
      </c>
      <c r="D171" s="21"/>
      <c r="E171" s="81"/>
      <c r="F171" s="23"/>
      <c r="G171" s="92">
        <f>G212/G155</f>
        <v>0.0017045088940050445</v>
      </c>
    </row>
    <row r="172" spans="1:7" ht="16.5" customHeight="1">
      <c r="A172" s="1"/>
      <c r="B172" s="19"/>
      <c r="C172" s="20" t="s">
        <v>251</v>
      </c>
      <c r="D172" s="21"/>
      <c r="E172" s="81"/>
      <c r="F172" s="23"/>
      <c r="G172" s="92">
        <f>G155/G164</f>
        <v>0.0017045088940050438</v>
      </c>
    </row>
    <row r="173" spans="1:7" ht="16.5" customHeight="1" thickBot="1">
      <c r="A173" s="1"/>
      <c r="B173" s="67"/>
      <c r="C173" s="26" t="s">
        <v>260</v>
      </c>
      <c r="D173" s="29"/>
      <c r="E173" s="80"/>
      <c r="F173" s="29"/>
      <c r="G173" s="93">
        <f>G121/G11</f>
        <v>0.001704508894005044</v>
      </c>
    </row>
    <row r="174" spans="1:7" ht="16.5" customHeight="1" thickBot="1">
      <c r="A174" s="1"/>
      <c r="B174" s="73"/>
      <c r="C174" s="139"/>
      <c r="D174" s="39"/>
      <c r="E174" s="73"/>
      <c r="F174" s="39"/>
      <c r="G174" s="75"/>
    </row>
    <row r="175" spans="1:7" ht="16.5" customHeight="1">
      <c r="A175" s="1"/>
      <c r="B175" s="76" t="s">
        <v>191</v>
      </c>
      <c r="C175" s="116" t="s">
        <v>32</v>
      </c>
      <c r="D175" s="77" t="s">
        <v>192</v>
      </c>
      <c r="E175" s="113"/>
      <c r="F175" s="116" t="s">
        <v>32</v>
      </c>
      <c r="G175" s="60"/>
    </row>
    <row r="176" spans="1:7" ht="16.5" customHeight="1">
      <c r="A176" s="1"/>
      <c r="B176" s="72"/>
      <c r="C176" s="105" t="s">
        <v>193</v>
      </c>
      <c r="D176" s="23" t="s">
        <v>194</v>
      </c>
      <c r="E176" s="84"/>
      <c r="F176" s="23"/>
      <c r="G176" s="61">
        <f>G51/(G16^3*G21^5)</f>
        <v>1.3851293109483828E-09</v>
      </c>
    </row>
    <row r="177" spans="1:7" ht="16.5" customHeight="1">
      <c r="A177" s="1"/>
      <c r="B177" s="72"/>
      <c r="C177" s="105" t="s">
        <v>195</v>
      </c>
      <c r="D177" s="23"/>
      <c r="E177" s="84"/>
      <c r="F177" s="23"/>
      <c r="G177" s="61">
        <f>G6*G24/(G15^4*G19^4)</f>
        <v>1.3851293109483847E-09</v>
      </c>
    </row>
    <row r="178" spans="2:7" ht="16.5" customHeight="1" thickBot="1">
      <c r="B178" s="140"/>
      <c r="C178" s="114" t="s">
        <v>261</v>
      </c>
      <c r="D178" s="141"/>
      <c r="E178" s="141"/>
      <c r="F178" s="141"/>
      <c r="G178" s="142">
        <f>G6*G24^5/(G15^4*G11^4)</f>
        <v>1.3851293109483847E-09</v>
      </c>
    </row>
    <row r="179" ht="16.5" customHeight="1" thickBot="1">
      <c r="G179" s="138"/>
    </row>
    <row r="180" spans="1:7" ht="16.5" customHeight="1">
      <c r="A180" s="1"/>
      <c r="B180" s="76" t="s">
        <v>196</v>
      </c>
      <c r="C180" s="116" t="s">
        <v>197</v>
      </c>
      <c r="D180" s="77" t="s">
        <v>198</v>
      </c>
      <c r="E180" s="113"/>
      <c r="F180" s="116" t="s">
        <v>197</v>
      </c>
      <c r="G180" s="60"/>
    </row>
    <row r="181" spans="1:7" ht="16.5" customHeight="1">
      <c r="A181" s="1"/>
      <c r="B181" s="72" t="s">
        <v>199</v>
      </c>
      <c r="C181" s="105" t="s">
        <v>200</v>
      </c>
      <c r="D181" s="23"/>
      <c r="E181" s="84"/>
      <c r="F181" s="23"/>
      <c r="G181" s="61">
        <f>G177*G157^4</f>
        <v>1.7183516733608336E+30</v>
      </c>
    </row>
    <row r="182" spans="1:7" ht="16.5" customHeight="1">
      <c r="A182" s="1"/>
      <c r="B182" s="72"/>
      <c r="C182" s="106" t="s">
        <v>201</v>
      </c>
      <c r="D182" s="23"/>
      <c r="E182" s="84"/>
      <c r="F182" s="23"/>
      <c r="G182" s="117">
        <f>G7/G24^3</f>
        <v>1.718351673360834E+30</v>
      </c>
    </row>
    <row r="183" spans="1:7" ht="16.5" customHeight="1" thickBot="1">
      <c r="A183" s="1"/>
      <c r="B183" s="67"/>
      <c r="C183" s="114" t="s">
        <v>202</v>
      </c>
      <c r="D183" s="29"/>
      <c r="E183" s="80"/>
      <c r="F183" s="29"/>
      <c r="G183" s="69">
        <f>G40*G21^2/G12^4</f>
        <v>1.718351673360834E+30</v>
      </c>
    </row>
    <row r="184" spans="1:7" ht="16.5" customHeight="1" thickBot="1">
      <c r="A184" s="1"/>
      <c r="B184" s="70"/>
      <c r="C184" s="2"/>
      <c r="D184" s="2"/>
      <c r="E184" s="70"/>
      <c r="F184" s="2"/>
      <c r="G184" s="6"/>
    </row>
    <row r="185" spans="1:7" ht="16.5" customHeight="1">
      <c r="A185" s="13">
        <v>58</v>
      </c>
      <c r="B185" s="14" t="s">
        <v>209</v>
      </c>
      <c r="C185" s="15" t="s">
        <v>210</v>
      </c>
      <c r="D185" s="15" t="s">
        <v>55</v>
      </c>
      <c r="E185" s="17">
        <v>483597891000000</v>
      </c>
      <c r="F185" s="15" t="s">
        <v>210</v>
      </c>
      <c r="G185" s="60"/>
    </row>
    <row r="186" spans="1:7" ht="16.5" customHeight="1">
      <c r="A186" s="1"/>
      <c r="B186" s="19"/>
      <c r="C186" s="20" t="s">
        <v>211</v>
      </c>
      <c r="D186" s="21"/>
      <c r="E186" s="22"/>
      <c r="F186" s="23"/>
      <c r="G186" s="61">
        <f>2*G15/G40</f>
        <v>483597889528421.9</v>
      </c>
    </row>
    <row r="187" spans="1:7" ht="16.5" customHeight="1">
      <c r="A187" s="1"/>
      <c r="B187" s="19"/>
      <c r="C187" s="20" t="s">
        <v>212</v>
      </c>
      <c r="D187" s="21"/>
      <c r="E187" s="22"/>
      <c r="F187" s="23"/>
      <c r="G187" s="78">
        <f>2/G121</f>
        <v>483597889528421.94</v>
      </c>
    </row>
    <row r="188" spans="1:7" ht="16.5" customHeight="1" thickBot="1">
      <c r="A188" s="1"/>
      <c r="B188" s="25"/>
      <c r="C188" s="26" t="s">
        <v>213</v>
      </c>
      <c r="D188" s="26"/>
      <c r="E188" s="28"/>
      <c r="F188" s="29"/>
      <c r="G188" s="79">
        <f>2/(G51*G19)</f>
        <v>483597889528421.94</v>
      </c>
    </row>
    <row r="189" spans="1:7" ht="16.5" customHeight="1" thickBot="1">
      <c r="A189" s="1"/>
      <c r="B189" s="31"/>
      <c r="C189" s="82"/>
      <c r="D189" s="82"/>
      <c r="E189" s="34"/>
      <c r="F189" s="39"/>
      <c r="G189" s="35"/>
    </row>
    <row r="190" spans="1:7" ht="16.5" customHeight="1">
      <c r="A190" s="1"/>
      <c r="B190" s="76" t="s">
        <v>220</v>
      </c>
      <c r="C190" s="97" t="s">
        <v>221</v>
      </c>
      <c r="D190" s="97" t="s">
        <v>222</v>
      </c>
      <c r="E190" s="98"/>
      <c r="F190" s="97" t="s">
        <v>221</v>
      </c>
      <c r="G190" s="60"/>
    </row>
    <row r="191" spans="1:7" ht="16.5" customHeight="1">
      <c r="A191" s="1"/>
      <c r="B191" s="72"/>
      <c r="C191" s="106" t="s">
        <v>223</v>
      </c>
      <c r="D191" s="23"/>
      <c r="E191" s="47"/>
      <c r="F191" s="23"/>
      <c r="G191" s="61">
        <f>G6*G31</f>
        <v>0.033743024045665156</v>
      </c>
    </row>
    <row r="192" spans="1:7" ht="16.5" customHeight="1">
      <c r="A192" s="1"/>
      <c r="B192" s="72"/>
      <c r="C192" s="106" t="s">
        <v>224</v>
      </c>
      <c r="D192" s="23"/>
      <c r="E192" s="47"/>
      <c r="F192" s="23"/>
      <c r="G192" s="78">
        <f>G15^2/(G100*G11^2)</f>
        <v>0.03374302404566516</v>
      </c>
    </row>
    <row r="193" spans="1:7" ht="16.5" customHeight="1">
      <c r="A193" s="1"/>
      <c r="B193" s="72"/>
      <c r="C193" s="106" t="s">
        <v>225</v>
      </c>
      <c r="D193" s="23"/>
      <c r="E193" s="47"/>
      <c r="F193" s="23"/>
      <c r="G193" s="118">
        <f>1/(G100*G151^2)</f>
        <v>0.03374302404566516</v>
      </c>
    </row>
    <row r="194" spans="1:7" ht="16.5" customHeight="1">
      <c r="A194" s="1"/>
      <c r="B194" s="72"/>
      <c r="C194" s="106" t="s">
        <v>226</v>
      </c>
      <c r="D194" s="23"/>
      <c r="E194" s="74"/>
      <c r="F194" s="23"/>
      <c r="G194" s="78">
        <f>G15*G88</f>
        <v>0.033743024045665156</v>
      </c>
    </row>
    <row r="195" spans="1:7" ht="16.5" customHeight="1">
      <c r="A195" s="1"/>
      <c r="B195" s="72"/>
      <c r="C195" s="106" t="s">
        <v>227</v>
      </c>
      <c r="D195" s="23"/>
      <c r="E195" s="47"/>
      <c r="F195" s="23"/>
      <c r="G195" s="78">
        <f>G51*G160</f>
        <v>0.033743024045665156</v>
      </c>
    </row>
    <row r="196" spans="1:7" ht="16.5" customHeight="1" thickBot="1">
      <c r="A196" s="1"/>
      <c r="B196" s="67"/>
      <c r="C196" s="114" t="s">
        <v>228</v>
      </c>
      <c r="D196" s="29"/>
      <c r="E196" s="68"/>
      <c r="F196" s="29"/>
      <c r="G196" s="69">
        <f>G91*G170</f>
        <v>0.033743024045665156</v>
      </c>
    </row>
    <row r="197" spans="1:7" ht="16.5" customHeight="1" thickBot="1">
      <c r="A197" s="1"/>
      <c r="B197" s="73"/>
      <c r="C197" s="115"/>
      <c r="D197" s="39"/>
      <c r="E197" s="74"/>
      <c r="F197" s="39"/>
      <c r="G197" s="75"/>
    </row>
    <row r="198" spans="1:7" ht="16.5" customHeight="1">
      <c r="A198" s="13">
        <v>208</v>
      </c>
      <c r="B198" s="76" t="s">
        <v>203</v>
      </c>
      <c r="C198" s="97" t="s">
        <v>204</v>
      </c>
      <c r="D198" s="97" t="s">
        <v>205</v>
      </c>
      <c r="E198" s="17">
        <v>2.73092406E-22</v>
      </c>
      <c r="F198" s="97" t="s">
        <v>204</v>
      </c>
      <c r="G198" s="60"/>
    </row>
    <row r="199" spans="1:7" ht="16.5" customHeight="1">
      <c r="A199" s="1"/>
      <c r="B199" s="72" t="s">
        <v>206</v>
      </c>
      <c r="C199" s="106" t="s">
        <v>207</v>
      </c>
      <c r="D199" s="23"/>
      <c r="E199" s="47"/>
      <c r="F199" s="23"/>
      <c r="G199" s="61">
        <f>G6*G19</f>
        <v>2.730924071857257E-22</v>
      </c>
    </row>
    <row r="200" spans="1:7" ht="16.5" customHeight="1">
      <c r="A200" s="1"/>
      <c r="B200" s="72"/>
      <c r="C200" s="106" t="s">
        <v>208</v>
      </c>
      <c r="D200" s="23"/>
      <c r="E200" s="47"/>
      <c r="F200" s="23"/>
      <c r="G200" s="78">
        <f>G191*G24</f>
        <v>2.7309240718572564E-22</v>
      </c>
    </row>
    <row r="201" spans="1:7" ht="16.5" customHeight="1" thickBot="1">
      <c r="A201" s="1"/>
      <c r="B201" s="67"/>
      <c r="C201" s="114" t="s">
        <v>282</v>
      </c>
      <c r="D201" s="29"/>
      <c r="E201" s="68"/>
      <c r="F201" s="29"/>
      <c r="G201" s="69">
        <f>G40/G11</f>
        <v>2.730924071857257E-22</v>
      </c>
    </row>
    <row r="202" spans="1:7" ht="16.5" customHeight="1" thickBot="1">
      <c r="A202" s="1"/>
      <c r="B202" s="73"/>
      <c r="C202" s="119"/>
      <c r="D202" s="39"/>
      <c r="E202" s="74"/>
      <c r="F202" s="2"/>
      <c r="G202" s="75"/>
    </row>
    <row r="203" spans="1:7" ht="16.5" customHeight="1">
      <c r="A203" s="13">
        <v>204</v>
      </c>
      <c r="B203" s="14" t="s">
        <v>229</v>
      </c>
      <c r="C203" s="15" t="s">
        <v>230</v>
      </c>
      <c r="D203" s="15" t="s">
        <v>231</v>
      </c>
      <c r="E203" s="17">
        <v>8.18710438E-14</v>
      </c>
      <c r="F203" s="15" t="s">
        <v>230</v>
      </c>
      <c r="G203" s="60"/>
    </row>
    <row r="204" spans="1:7" ht="16.5" customHeight="1">
      <c r="A204" s="1"/>
      <c r="B204" s="19"/>
      <c r="C204" s="20" t="s">
        <v>232</v>
      </c>
      <c r="D204" s="21"/>
      <c r="E204" s="81"/>
      <c r="F204" s="23"/>
      <c r="G204" s="61">
        <f>G7*G19^2</f>
        <v>8.187104401134557E-14</v>
      </c>
    </row>
    <row r="205" spans="1:7" ht="16.5" customHeight="1">
      <c r="A205" s="1"/>
      <c r="B205" s="19"/>
      <c r="C205" s="20" t="s">
        <v>279</v>
      </c>
      <c r="D205" s="21"/>
      <c r="E205" s="81"/>
      <c r="F205" s="23"/>
      <c r="G205" s="78">
        <f>G121*G93</f>
        <v>8.18710440113456E-14</v>
      </c>
    </row>
    <row r="206" spans="1:7" ht="16.5" customHeight="1">
      <c r="A206" s="1"/>
      <c r="B206" s="19"/>
      <c r="C206" s="20" t="s">
        <v>233</v>
      </c>
      <c r="D206" s="21"/>
      <c r="E206" s="22"/>
      <c r="F206" s="23"/>
      <c r="G206" s="78">
        <f>G15*G74</f>
        <v>8.187104401134557E-14</v>
      </c>
    </row>
    <row r="207" spans="1:7" ht="16.5" customHeight="1">
      <c r="A207" s="1"/>
      <c r="B207" s="19"/>
      <c r="C207" s="20" t="s">
        <v>234</v>
      </c>
      <c r="D207" s="21"/>
      <c r="E207" s="22"/>
      <c r="F207" s="23"/>
      <c r="G207" s="78">
        <f>G51*G156</f>
        <v>8.187104401134556E-14</v>
      </c>
    </row>
    <row r="208" spans="1:7" ht="16.5" customHeight="1">
      <c r="A208" s="1"/>
      <c r="B208" s="19"/>
      <c r="C208" s="20" t="s">
        <v>278</v>
      </c>
      <c r="D208" s="21"/>
      <c r="E208" s="22"/>
      <c r="F208" s="23"/>
      <c r="G208" s="78">
        <f>G40/G24</f>
        <v>8.187104401134557E-14</v>
      </c>
    </row>
    <row r="209" spans="1:7" ht="16.5" customHeight="1" thickBot="1">
      <c r="A209" s="1"/>
      <c r="B209" s="25"/>
      <c r="C209" s="26" t="s">
        <v>280</v>
      </c>
      <c r="D209" s="27"/>
      <c r="E209" s="28"/>
      <c r="F209" s="29"/>
      <c r="G209" s="79">
        <f>G110*G91^2</f>
        <v>8.187104401134557E-14</v>
      </c>
    </row>
    <row r="210" spans="1:7" ht="16.5" customHeight="1" thickBot="1">
      <c r="A210" s="1"/>
      <c r="B210" s="31"/>
      <c r="C210" s="139"/>
      <c r="D210" s="33"/>
      <c r="E210" s="34"/>
      <c r="F210" s="2"/>
      <c r="G210" s="35"/>
    </row>
    <row r="211" spans="1:7" ht="16.5" customHeight="1">
      <c r="A211" s="1"/>
      <c r="B211" s="14" t="s">
        <v>235</v>
      </c>
      <c r="C211" s="15" t="s">
        <v>236</v>
      </c>
      <c r="D211" s="15" t="s">
        <v>237</v>
      </c>
      <c r="E211" s="59"/>
      <c r="F211" s="15" t="s">
        <v>236</v>
      </c>
      <c r="G211" s="100"/>
    </row>
    <row r="212" spans="1:7" ht="16.5" customHeight="1">
      <c r="A212" s="1"/>
      <c r="B212" s="19"/>
      <c r="C212" s="20" t="s">
        <v>238</v>
      </c>
      <c r="D212" s="21"/>
      <c r="E212" s="22"/>
      <c r="F212" s="23"/>
      <c r="G212" s="78">
        <f>G40*G19^2/G11^2</f>
        <v>10115904.119003065</v>
      </c>
    </row>
    <row r="213" spans="1:7" ht="16.5" customHeight="1">
      <c r="A213" s="1"/>
      <c r="B213" s="19"/>
      <c r="C213" s="20" t="s">
        <v>239</v>
      </c>
      <c r="D213" s="21"/>
      <c r="E213" s="22"/>
      <c r="F213" s="23"/>
      <c r="G213" s="78">
        <f>G204/G24</f>
        <v>10115904.119003063</v>
      </c>
    </row>
    <row r="214" spans="1:7" ht="16.5" customHeight="1">
      <c r="A214" s="1"/>
      <c r="B214" s="19"/>
      <c r="C214" s="20" t="s">
        <v>240</v>
      </c>
      <c r="D214" s="21"/>
      <c r="E214" s="22"/>
      <c r="F214" s="23"/>
      <c r="G214" s="78">
        <f>G81*G91^2</f>
        <v>10115904.119003061</v>
      </c>
    </row>
    <row r="215" spans="1:7" ht="16.5" customHeight="1" thickBot="1">
      <c r="A215" s="1"/>
      <c r="B215" s="25"/>
      <c r="C215" s="26" t="s">
        <v>241</v>
      </c>
      <c r="D215" s="27"/>
      <c r="E215" s="28"/>
      <c r="F215" s="29"/>
      <c r="G215" s="79">
        <f>G74*G91</f>
        <v>10115904.119003065</v>
      </c>
    </row>
    <row r="216" spans="1:7" ht="16.5" customHeight="1" thickBot="1">
      <c r="A216" s="1"/>
      <c r="B216" s="70"/>
      <c r="C216" s="2"/>
      <c r="D216" s="2"/>
      <c r="E216" s="71"/>
      <c r="F216" s="2"/>
      <c r="G216" s="6"/>
    </row>
    <row r="217" spans="1:7" ht="16.5" customHeight="1">
      <c r="A217" s="13">
        <v>278</v>
      </c>
      <c r="B217" s="14" t="s">
        <v>214</v>
      </c>
      <c r="C217" s="15" t="s">
        <v>215</v>
      </c>
      <c r="D217" s="15" t="s">
        <v>216</v>
      </c>
      <c r="E217" s="59">
        <v>0.014387752</v>
      </c>
      <c r="F217" s="15" t="s">
        <v>215</v>
      </c>
      <c r="G217" s="60"/>
    </row>
    <row r="218" spans="1:7" ht="16.5" customHeight="1">
      <c r="A218" s="1"/>
      <c r="B218" s="19"/>
      <c r="C218" s="20" t="s">
        <v>217</v>
      </c>
      <c r="D218" s="20"/>
      <c r="E218" s="22"/>
      <c r="F218" s="38"/>
      <c r="G218" s="61">
        <f>G11*G155</f>
        <v>0.014399644149416116</v>
      </c>
    </row>
    <row r="219" spans="1:7" ht="16.5" customHeight="1">
      <c r="A219" s="1"/>
      <c r="B219" s="19"/>
      <c r="C219" s="20" t="s">
        <v>218</v>
      </c>
      <c r="D219" s="21"/>
      <c r="E219" s="22"/>
      <c r="F219" s="23"/>
      <c r="G219" s="78">
        <f>G15*G19^2</f>
        <v>0.014399644149416116</v>
      </c>
    </row>
    <row r="220" spans="1:7" ht="16.5" customHeight="1" thickBot="1">
      <c r="A220" s="1"/>
      <c r="B220" s="25"/>
      <c r="C220" s="26" t="s">
        <v>219</v>
      </c>
      <c r="D220" s="27"/>
      <c r="E220" s="28"/>
      <c r="F220" s="29"/>
      <c r="G220" s="69">
        <f>G40*G19/G51</f>
        <v>0.01439964414941612</v>
      </c>
    </row>
  </sheetData>
  <printOptions/>
  <pageMargins left="0.75" right="0.75" top="1" bottom="1" header="0.5" footer="0.5"/>
  <pageSetup orientation="landscape" paperSize="9" r:id="rId33"/>
  <drawing r:id="rId32"/>
  <legacyDrawing r:id="rId31"/>
  <oleObjects>
    <oleObject progId="Equation.3" shapeId="22060" r:id="rId1"/>
    <oleObject progId="Equation.3" shapeId="22061" r:id="rId2"/>
    <oleObject progId="Equation.3" shapeId="22062" r:id="rId3"/>
    <oleObject progId="Equation.3" shapeId="22063" r:id="rId4"/>
    <oleObject progId="Equation.3" shapeId="22064" r:id="rId5"/>
    <oleObject progId="Equation.3" shapeId="22065" r:id="rId6"/>
    <oleObject progId="Equation.3" shapeId="22066" r:id="rId7"/>
    <oleObject progId="Equation.3" shapeId="22067" r:id="rId8"/>
    <oleObject progId="Equation.3" shapeId="22068" r:id="rId9"/>
    <oleObject progId="Equation.3" shapeId="22069" r:id="rId10"/>
    <oleObject progId="Equation.3" shapeId="22070" r:id="rId11"/>
    <oleObject progId="Equation.3" shapeId="22071" r:id="rId12"/>
    <oleObject progId="Equation.3" shapeId="22072" r:id="rId13"/>
    <oleObject progId="Equation.3" shapeId="22073" r:id="rId14"/>
    <oleObject progId="Equation.3" shapeId="22074" r:id="rId15"/>
    <oleObject progId="Equation.3" shapeId="22075" r:id="rId16"/>
    <oleObject progId="Equation.3" shapeId="22076" r:id="rId17"/>
    <oleObject progId="Equation.3" shapeId="22077" r:id="rId18"/>
    <oleObject progId="Equation.3" shapeId="22078" r:id="rId19"/>
    <oleObject progId="Equation.3" shapeId="22079" r:id="rId20"/>
    <oleObject progId="Equation.3" shapeId="22080" r:id="rId21"/>
    <oleObject progId="Equation.3" shapeId="22081" r:id="rId22"/>
    <oleObject progId="Equation.3" shapeId="22082" r:id="rId23"/>
    <oleObject progId="Equation.3" shapeId="22083" r:id="rId24"/>
    <oleObject progId="Equation.3" shapeId="22084" r:id="rId25"/>
    <oleObject progId="Equation.3" shapeId="22085" r:id="rId26"/>
    <oleObject progId="Equation.3" shapeId="22086" r:id="rId27"/>
    <oleObject progId="Equation.3" shapeId="22087" r:id="rId28"/>
    <oleObject progId="Equation.3" shapeId="22088" r:id="rId29"/>
    <oleObject progId="Equation.3" shapeId="22089" r:id="rId3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</cp:lastModifiedBy>
  <cp:lastPrinted>2009-09-21T15:51:38Z</cp:lastPrinted>
  <dcterms:created xsi:type="dcterms:W3CDTF">1996-11-05T10:16:36Z</dcterms:created>
  <dcterms:modified xsi:type="dcterms:W3CDTF">2009-09-21T15:52:22Z</dcterms:modified>
  <cp:category/>
  <cp:version/>
  <cp:contentType/>
  <cp:contentStatus/>
</cp:coreProperties>
</file>