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1092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Foglio1!$A$1:$T$82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" i="1" l="1"/>
  <c r="G22" i="3" l="1"/>
  <c r="E3" i="3"/>
  <c r="E4" i="3" s="1"/>
  <c r="G8" i="3"/>
  <c r="H8" i="3" s="1"/>
  <c r="G6" i="3"/>
  <c r="H19" i="3" s="1"/>
  <c r="E42" i="3"/>
  <c r="E36" i="3"/>
  <c r="E21" i="3"/>
  <c r="E17" i="3"/>
  <c r="E15" i="3"/>
  <c r="E13" i="3"/>
  <c r="E23" i="3" s="1"/>
  <c r="E10" i="3"/>
  <c r="E41" i="3" s="1"/>
  <c r="F19" i="3" l="1"/>
  <c r="E11" i="3" s="1"/>
  <c r="F18" i="3"/>
  <c r="E12" i="3" s="1"/>
  <c r="H21" i="3"/>
  <c r="H18" i="3"/>
  <c r="E14" i="3"/>
  <c r="E16" i="3"/>
  <c r="E27" i="3"/>
  <c r="E35" i="3"/>
  <c r="E37" i="3" s="1"/>
  <c r="E22" i="3"/>
  <c r="E31" i="3"/>
  <c r="G2" i="2" l="1"/>
  <c r="K7" i="2" s="1"/>
  <c r="E2" i="2"/>
  <c r="I33" i="2"/>
  <c r="I15" i="2"/>
  <c r="K34" i="1"/>
  <c r="K43" i="1" s="1"/>
  <c r="M7" i="1"/>
  <c r="M2" i="1"/>
  <c r="K6" i="1" s="1"/>
  <c r="K16" i="1"/>
  <c r="Q7" i="1" l="1"/>
  <c r="Q34" i="1" s="1"/>
  <c r="S7" i="1"/>
  <c r="S6" i="1" s="1"/>
  <c r="C7" i="1"/>
  <c r="M43" i="1"/>
  <c r="K42" i="1"/>
  <c r="G7" i="1"/>
  <c r="G16" i="1" s="1"/>
  <c r="O7" i="2"/>
  <c r="O15" i="2" s="1"/>
  <c r="M7" i="2"/>
  <c r="M15" i="2" s="1"/>
  <c r="G7" i="2"/>
  <c r="G15" i="2" s="1"/>
  <c r="C7" i="2"/>
  <c r="E7" i="2"/>
  <c r="E15" i="2" s="1"/>
  <c r="K2" i="2"/>
  <c r="I6" i="2" s="1"/>
  <c r="I10" i="2" s="1"/>
  <c r="K15" i="2"/>
  <c r="C15" i="2"/>
  <c r="I70" i="2"/>
  <c r="I51" i="2"/>
  <c r="I23" i="2"/>
  <c r="I42" i="2"/>
  <c r="I61" i="2"/>
  <c r="I79" i="2"/>
  <c r="I32" i="2"/>
  <c r="C33" i="2"/>
  <c r="G33" i="2"/>
  <c r="K33" i="2"/>
  <c r="M16" i="1"/>
  <c r="K15" i="1"/>
  <c r="K69" i="1"/>
  <c r="K51" i="1"/>
  <c r="K25" i="1"/>
  <c r="K33" i="1"/>
  <c r="K10" i="1"/>
  <c r="K8" i="1"/>
  <c r="K35" i="1" s="1"/>
  <c r="M6" i="1"/>
  <c r="M33" i="1" s="1"/>
  <c r="K5" i="1"/>
  <c r="E7" i="1"/>
  <c r="E43" i="1" s="1"/>
  <c r="I7" i="1"/>
  <c r="I34" i="1" s="1"/>
  <c r="O7" i="1"/>
  <c r="O34" i="1" s="1"/>
  <c r="K60" i="1"/>
  <c r="K78" i="1"/>
  <c r="M34" i="1"/>
  <c r="S15" i="1" l="1"/>
  <c r="S42" i="1"/>
  <c r="S77" i="1"/>
  <c r="S68" i="1"/>
  <c r="S59" i="1"/>
  <c r="S50" i="1"/>
  <c r="S33" i="1"/>
  <c r="S24" i="1"/>
  <c r="M6" i="2"/>
  <c r="Q16" i="1"/>
  <c r="O6" i="2"/>
  <c r="O32" i="2" s="1"/>
  <c r="Q43" i="1"/>
  <c r="Q6" i="1"/>
  <c r="Q33" i="1" s="1"/>
  <c r="G6" i="2"/>
  <c r="G32" i="2" s="1"/>
  <c r="K6" i="2"/>
  <c r="I5" i="2"/>
  <c r="I13" i="2" s="1"/>
  <c r="O33" i="2"/>
  <c r="C6" i="2"/>
  <c r="C32" i="2" s="1"/>
  <c r="M33" i="2"/>
  <c r="I14" i="2"/>
  <c r="E6" i="2"/>
  <c r="I8" i="2"/>
  <c r="C69" i="1"/>
  <c r="C43" i="1"/>
  <c r="C51" i="1"/>
  <c r="C78" i="1"/>
  <c r="C60" i="1"/>
  <c r="C34" i="1"/>
  <c r="C25" i="1"/>
  <c r="S69" i="1"/>
  <c r="S60" i="1"/>
  <c r="S51" i="1"/>
  <c r="S43" i="1"/>
  <c r="S78" i="1"/>
  <c r="S25" i="1"/>
  <c r="S34" i="1"/>
  <c r="K44" i="1"/>
  <c r="E34" i="1"/>
  <c r="O43" i="1"/>
  <c r="K37" i="1"/>
  <c r="S10" i="1"/>
  <c r="K46" i="1"/>
  <c r="Q42" i="1"/>
  <c r="I43" i="1"/>
  <c r="G43" i="1"/>
  <c r="S16" i="1"/>
  <c r="S8" i="1"/>
  <c r="S5" i="1"/>
  <c r="K41" i="1"/>
  <c r="M42" i="1"/>
  <c r="C10" i="1"/>
  <c r="C8" i="1"/>
  <c r="C5" i="1"/>
  <c r="C16" i="1"/>
  <c r="C6" i="1"/>
  <c r="G8" i="1"/>
  <c r="G26" i="1" s="1"/>
  <c r="G34" i="1"/>
  <c r="G6" i="1"/>
  <c r="G24" i="1" s="1"/>
  <c r="E8" i="2"/>
  <c r="E33" i="2"/>
  <c r="G10" i="2"/>
  <c r="G82" i="2" s="1"/>
  <c r="I18" i="2"/>
  <c r="E10" i="2"/>
  <c r="E54" i="2" s="1"/>
  <c r="C10" i="2"/>
  <c r="C36" i="2" s="1"/>
  <c r="I36" i="2"/>
  <c r="I64" i="2"/>
  <c r="E64" i="2"/>
  <c r="I62" i="2"/>
  <c r="E62" i="2"/>
  <c r="O61" i="2"/>
  <c r="K61" i="2"/>
  <c r="G61" i="2"/>
  <c r="C61" i="2"/>
  <c r="M60" i="2"/>
  <c r="I60" i="2"/>
  <c r="E60" i="2"/>
  <c r="G64" i="2"/>
  <c r="C64" i="2"/>
  <c r="M61" i="2"/>
  <c r="E61" i="2"/>
  <c r="G60" i="2"/>
  <c r="C60" i="2"/>
  <c r="I26" i="2"/>
  <c r="E26" i="2"/>
  <c r="I24" i="2"/>
  <c r="E24" i="2"/>
  <c r="O23" i="2"/>
  <c r="K23" i="2"/>
  <c r="G23" i="2"/>
  <c r="C23" i="2"/>
  <c r="M22" i="2"/>
  <c r="I22" i="2"/>
  <c r="E22" i="2"/>
  <c r="C26" i="2"/>
  <c r="M23" i="2"/>
  <c r="E23" i="2"/>
  <c r="O22" i="2"/>
  <c r="K22" i="2"/>
  <c r="G22" i="2"/>
  <c r="C22" i="2"/>
  <c r="I73" i="2"/>
  <c r="E73" i="2"/>
  <c r="I71" i="2"/>
  <c r="E71" i="2"/>
  <c r="O70" i="2"/>
  <c r="K70" i="2"/>
  <c r="G70" i="2"/>
  <c r="C70" i="2"/>
  <c r="M69" i="2"/>
  <c r="I69" i="2"/>
  <c r="E69" i="2"/>
  <c r="G73" i="2"/>
  <c r="C73" i="2"/>
  <c r="M70" i="2"/>
  <c r="E70" i="2"/>
  <c r="G69" i="2"/>
  <c r="C69" i="2"/>
  <c r="I31" i="2"/>
  <c r="G5" i="2"/>
  <c r="G40" i="2" s="1"/>
  <c r="M8" i="2"/>
  <c r="O8" i="2"/>
  <c r="O80" i="2" s="1"/>
  <c r="K8" i="2"/>
  <c r="K43" i="2" s="1"/>
  <c r="G14" i="2"/>
  <c r="C18" i="2"/>
  <c r="I82" i="2"/>
  <c r="E82" i="2"/>
  <c r="I80" i="2"/>
  <c r="E80" i="2"/>
  <c r="O79" i="2"/>
  <c r="K79" i="2"/>
  <c r="G79" i="2"/>
  <c r="C79" i="2"/>
  <c r="M78" i="2"/>
  <c r="I78" i="2"/>
  <c r="E78" i="2"/>
  <c r="C82" i="2"/>
  <c r="M79" i="2"/>
  <c r="E79" i="2"/>
  <c r="G78" i="2"/>
  <c r="C78" i="2"/>
  <c r="I45" i="2"/>
  <c r="E45" i="2"/>
  <c r="M43" i="2"/>
  <c r="I43" i="2"/>
  <c r="O42" i="2"/>
  <c r="K42" i="2"/>
  <c r="G42" i="2"/>
  <c r="C42" i="2"/>
  <c r="M41" i="2"/>
  <c r="I41" i="2"/>
  <c r="E41" i="2"/>
  <c r="C45" i="2"/>
  <c r="O43" i="2"/>
  <c r="M42" i="2"/>
  <c r="E42" i="2"/>
  <c r="K41" i="2"/>
  <c r="G41" i="2"/>
  <c r="C41" i="2"/>
  <c r="I54" i="2"/>
  <c r="I52" i="2"/>
  <c r="O51" i="2"/>
  <c r="K51" i="2"/>
  <c r="G51" i="2"/>
  <c r="C51" i="2"/>
  <c r="M50" i="2"/>
  <c r="I50" i="2"/>
  <c r="E50" i="2"/>
  <c r="C54" i="2"/>
  <c r="M51" i="2"/>
  <c r="E51" i="2"/>
  <c r="O50" i="2"/>
  <c r="K50" i="2"/>
  <c r="G50" i="2"/>
  <c r="C50" i="2"/>
  <c r="I49" i="2"/>
  <c r="M10" i="2"/>
  <c r="M82" i="2" s="1"/>
  <c r="O10" i="2"/>
  <c r="K10" i="2"/>
  <c r="K82" i="2" s="1"/>
  <c r="C14" i="2"/>
  <c r="I16" i="2"/>
  <c r="K63" i="1"/>
  <c r="K61" i="1"/>
  <c r="Q60" i="1"/>
  <c r="M60" i="1"/>
  <c r="I60" i="1"/>
  <c r="E60" i="1"/>
  <c r="K59" i="1"/>
  <c r="G59" i="1"/>
  <c r="O60" i="1"/>
  <c r="G60" i="1"/>
  <c r="Q59" i="1"/>
  <c r="M59" i="1"/>
  <c r="K58" i="1"/>
  <c r="E10" i="1"/>
  <c r="E81" i="1" s="1"/>
  <c r="E8" i="1"/>
  <c r="E5" i="1"/>
  <c r="E6" i="1"/>
  <c r="O10" i="1"/>
  <c r="O54" i="1" s="1"/>
  <c r="Q10" i="1"/>
  <c r="Q72" i="1" s="1"/>
  <c r="M10" i="1"/>
  <c r="K28" i="1"/>
  <c r="K26" i="1"/>
  <c r="Q25" i="1"/>
  <c r="M25" i="1"/>
  <c r="I25" i="1"/>
  <c r="E25" i="1"/>
  <c r="K24" i="1"/>
  <c r="E23" i="1"/>
  <c r="E28" i="1"/>
  <c r="E26" i="1"/>
  <c r="O25" i="1"/>
  <c r="G25" i="1"/>
  <c r="Q24" i="1"/>
  <c r="M24" i="1"/>
  <c r="K23" i="1"/>
  <c r="K72" i="1"/>
  <c r="K70" i="1"/>
  <c r="Q69" i="1"/>
  <c r="M69" i="1"/>
  <c r="I69" i="1"/>
  <c r="E69" i="1"/>
  <c r="K68" i="1"/>
  <c r="E67" i="1"/>
  <c r="M72" i="1"/>
  <c r="O69" i="1"/>
  <c r="G69" i="1"/>
  <c r="Q68" i="1"/>
  <c r="M68" i="1"/>
  <c r="K67" i="1"/>
  <c r="O6" i="1"/>
  <c r="Q15" i="1"/>
  <c r="O16" i="1"/>
  <c r="E16" i="1"/>
  <c r="K19" i="1"/>
  <c r="K81" i="1"/>
  <c r="K79" i="1"/>
  <c r="Q78" i="1"/>
  <c r="M78" i="1"/>
  <c r="I78" i="1"/>
  <c r="E78" i="1"/>
  <c r="K77" i="1"/>
  <c r="O78" i="1"/>
  <c r="G78" i="1"/>
  <c r="Q77" i="1"/>
  <c r="M77" i="1"/>
  <c r="E77" i="1"/>
  <c r="K76" i="1"/>
  <c r="I6" i="1"/>
  <c r="I10" i="1"/>
  <c r="I8" i="1"/>
  <c r="I5" i="1"/>
  <c r="I41" i="1" s="1"/>
  <c r="O5" i="1"/>
  <c r="K32" i="1"/>
  <c r="K9" i="1"/>
  <c r="Q5" i="1"/>
  <c r="Q41" i="1" s="1"/>
  <c r="M5" i="1"/>
  <c r="G5" i="1"/>
  <c r="G41" i="1" s="1"/>
  <c r="O8" i="1"/>
  <c r="Q8" i="1"/>
  <c r="M8" i="1"/>
  <c r="K54" i="1"/>
  <c r="K52" i="1"/>
  <c r="Q51" i="1"/>
  <c r="M51" i="1"/>
  <c r="I51" i="1"/>
  <c r="E51" i="1"/>
  <c r="K50" i="1"/>
  <c r="O51" i="1"/>
  <c r="G51" i="1"/>
  <c r="Q50" i="1"/>
  <c r="M50" i="1"/>
  <c r="G10" i="1"/>
  <c r="K14" i="1"/>
  <c r="M15" i="1"/>
  <c r="I16" i="1"/>
  <c r="K17" i="1"/>
  <c r="G61" i="1" l="1"/>
  <c r="Q28" i="1"/>
  <c r="C17" i="1"/>
  <c r="C44" i="1"/>
  <c r="C52" i="1"/>
  <c r="C79" i="1"/>
  <c r="C70" i="1"/>
  <c r="C61" i="1"/>
  <c r="C35" i="1"/>
  <c r="C26" i="1"/>
  <c r="K5" i="2"/>
  <c r="K21" i="2" s="1"/>
  <c r="E5" i="2"/>
  <c r="I21" i="2"/>
  <c r="C15" i="1"/>
  <c r="C77" i="1"/>
  <c r="C68" i="1"/>
  <c r="C59" i="1"/>
  <c r="C42" i="1"/>
  <c r="C50" i="1"/>
  <c r="C33" i="1"/>
  <c r="C24" i="1"/>
  <c r="C19" i="1"/>
  <c r="C81" i="1"/>
  <c r="C72" i="1"/>
  <c r="C63" i="1"/>
  <c r="C46" i="1"/>
  <c r="C54" i="1"/>
  <c r="C37" i="1"/>
  <c r="C28" i="1"/>
  <c r="S17" i="1"/>
  <c r="S79" i="1"/>
  <c r="S70" i="1"/>
  <c r="S61" i="1"/>
  <c r="S52" i="1"/>
  <c r="S44" i="1"/>
  <c r="S35" i="1"/>
  <c r="S26" i="1"/>
  <c r="K32" i="2"/>
  <c r="K14" i="2"/>
  <c r="O52" i="2"/>
  <c r="I40" i="2"/>
  <c r="O41" i="2"/>
  <c r="I77" i="2"/>
  <c r="K78" i="2"/>
  <c r="O14" i="2"/>
  <c r="O5" i="2"/>
  <c r="O40" i="2" s="1"/>
  <c r="M5" i="2"/>
  <c r="M31" i="2" s="1"/>
  <c r="K69" i="2"/>
  <c r="K60" i="2"/>
  <c r="C8" i="2"/>
  <c r="I34" i="2"/>
  <c r="G8" i="2"/>
  <c r="S14" i="1"/>
  <c r="S41" i="1"/>
  <c r="S76" i="1"/>
  <c r="S67" i="1"/>
  <c r="S58" i="1"/>
  <c r="S32" i="1"/>
  <c r="S23" i="1"/>
  <c r="O78" i="2"/>
  <c r="C5" i="2"/>
  <c r="I9" i="2"/>
  <c r="I25" i="2" s="1"/>
  <c r="I68" i="2"/>
  <c r="O69" i="2"/>
  <c r="G26" i="2"/>
  <c r="I59" i="2"/>
  <c r="O60" i="2"/>
  <c r="C14" i="1"/>
  <c r="C76" i="1"/>
  <c r="C67" i="1"/>
  <c r="C58" i="1"/>
  <c r="C41" i="1"/>
  <c r="C23" i="1"/>
  <c r="C32" i="1"/>
  <c r="S19" i="1"/>
  <c r="S81" i="1"/>
  <c r="S46" i="1"/>
  <c r="S72" i="1"/>
  <c r="S63" i="1"/>
  <c r="S54" i="1"/>
  <c r="S37" i="1"/>
  <c r="S28" i="1"/>
  <c r="E14" i="2"/>
  <c r="E32" i="2"/>
  <c r="M32" i="2"/>
  <c r="M14" i="2"/>
  <c r="G15" i="1"/>
  <c r="G50" i="1"/>
  <c r="G52" i="1"/>
  <c r="G77" i="1"/>
  <c r="G79" i="1"/>
  <c r="G68" i="1"/>
  <c r="G70" i="1"/>
  <c r="G63" i="1"/>
  <c r="G46" i="1"/>
  <c r="M26" i="1"/>
  <c r="M44" i="1"/>
  <c r="O26" i="1"/>
  <c r="O44" i="1"/>
  <c r="M58" i="1"/>
  <c r="M41" i="1"/>
  <c r="K62" i="1"/>
  <c r="K45" i="1"/>
  <c r="O58" i="1"/>
  <c r="O41" i="1"/>
  <c r="I17" i="1"/>
  <c r="I44" i="1"/>
  <c r="I59" i="1"/>
  <c r="I42" i="1"/>
  <c r="Q81" i="1"/>
  <c r="Q46" i="1"/>
  <c r="E24" i="1"/>
  <c r="E42" i="1"/>
  <c r="E70" i="1"/>
  <c r="E44" i="1"/>
  <c r="E52" i="1"/>
  <c r="Q52" i="1"/>
  <c r="Q44" i="1"/>
  <c r="I54" i="1"/>
  <c r="I46" i="1"/>
  <c r="O59" i="1"/>
  <c r="O42" i="1"/>
  <c r="M81" i="1"/>
  <c r="M46" i="1"/>
  <c r="O72" i="1"/>
  <c r="O46" i="1"/>
  <c r="E76" i="1"/>
  <c r="E41" i="1"/>
  <c r="E72" i="1"/>
  <c r="E46" i="1"/>
  <c r="G33" i="1"/>
  <c r="G42" i="1"/>
  <c r="G17" i="1"/>
  <c r="G44" i="1"/>
  <c r="C9" i="1"/>
  <c r="S9" i="1"/>
  <c r="G35" i="1"/>
  <c r="E54" i="1"/>
  <c r="O81" i="1"/>
  <c r="M54" i="1"/>
  <c r="E16" i="2"/>
  <c r="E34" i="2"/>
  <c r="E50" i="1"/>
  <c r="Q54" i="1"/>
  <c r="E68" i="1"/>
  <c r="E49" i="2"/>
  <c r="G54" i="2"/>
  <c r="K49" i="2"/>
  <c r="E52" i="2"/>
  <c r="E40" i="2"/>
  <c r="G45" i="2"/>
  <c r="E43" i="2"/>
  <c r="E18" i="2"/>
  <c r="E36" i="2"/>
  <c r="G18" i="2"/>
  <c r="G36" i="2"/>
  <c r="K54" i="2"/>
  <c r="M54" i="2"/>
  <c r="O24" i="2"/>
  <c r="K26" i="2"/>
  <c r="M26" i="2"/>
  <c r="O18" i="2"/>
  <c r="O36" i="2"/>
  <c r="K16" i="2"/>
  <c r="K34" i="2"/>
  <c r="M16" i="2"/>
  <c r="M34" i="2"/>
  <c r="G13" i="2"/>
  <c r="G31" i="2"/>
  <c r="O13" i="2"/>
  <c r="M13" i="2"/>
  <c r="K36" i="2"/>
  <c r="K18" i="2"/>
  <c r="M18" i="2"/>
  <c r="M36" i="2"/>
  <c r="O34" i="2"/>
  <c r="O16" i="2"/>
  <c r="C31" i="2"/>
  <c r="K13" i="2"/>
  <c r="K31" i="2"/>
  <c r="M9" i="2"/>
  <c r="I17" i="2"/>
  <c r="E31" i="2"/>
  <c r="E13" i="2"/>
  <c r="O45" i="2"/>
  <c r="K71" i="2"/>
  <c r="O73" i="2"/>
  <c r="G68" i="2"/>
  <c r="O68" i="2"/>
  <c r="M71" i="2"/>
  <c r="K62" i="2"/>
  <c r="O64" i="2"/>
  <c r="G59" i="2"/>
  <c r="M62" i="2"/>
  <c r="K52" i="2"/>
  <c r="O54" i="2"/>
  <c r="G49" i="2"/>
  <c r="M52" i="2"/>
  <c r="M40" i="2"/>
  <c r="K45" i="2"/>
  <c r="M45" i="2"/>
  <c r="K80" i="2"/>
  <c r="O82" i="2"/>
  <c r="G77" i="2"/>
  <c r="M80" i="2"/>
  <c r="E68" i="2"/>
  <c r="O71" i="2"/>
  <c r="I72" i="2"/>
  <c r="K73" i="2"/>
  <c r="K68" i="2"/>
  <c r="M73" i="2"/>
  <c r="K24" i="2"/>
  <c r="O26" i="2"/>
  <c r="G21" i="2"/>
  <c r="O21" i="2"/>
  <c r="M24" i="2"/>
  <c r="E59" i="2"/>
  <c r="M59" i="2"/>
  <c r="O62" i="2"/>
  <c r="K64" i="2"/>
  <c r="C59" i="2"/>
  <c r="K59" i="2"/>
  <c r="M64" i="2"/>
  <c r="M52" i="1"/>
  <c r="K53" i="1"/>
  <c r="I50" i="1"/>
  <c r="I52" i="1"/>
  <c r="O50" i="1"/>
  <c r="E79" i="1"/>
  <c r="O52" i="1"/>
  <c r="I9" i="1"/>
  <c r="O68" i="1"/>
  <c r="O77" i="1"/>
  <c r="Q35" i="1"/>
  <c r="Q17" i="1"/>
  <c r="G32" i="1"/>
  <c r="G14" i="1"/>
  <c r="Q32" i="1"/>
  <c r="Q14" i="1"/>
  <c r="I32" i="1"/>
  <c r="I14" i="1"/>
  <c r="I19" i="1"/>
  <c r="I37" i="1"/>
  <c r="M37" i="1"/>
  <c r="M19" i="1"/>
  <c r="O19" i="1"/>
  <c r="O37" i="1"/>
  <c r="E32" i="1"/>
  <c r="E14" i="1"/>
  <c r="E37" i="1"/>
  <c r="E19" i="1"/>
  <c r="G54" i="1"/>
  <c r="G76" i="1"/>
  <c r="O76" i="1"/>
  <c r="I77" i="1"/>
  <c r="I79" i="1"/>
  <c r="Q79" i="1"/>
  <c r="K80" i="1"/>
  <c r="M76" i="1"/>
  <c r="G81" i="1"/>
  <c r="G67" i="1"/>
  <c r="O67" i="1"/>
  <c r="I68" i="1"/>
  <c r="I70" i="1"/>
  <c r="Q70" i="1"/>
  <c r="K71" i="1"/>
  <c r="M67" i="1"/>
  <c r="G72" i="1"/>
  <c r="I28" i="1"/>
  <c r="I23" i="1"/>
  <c r="Q23" i="1"/>
  <c r="G58" i="1"/>
  <c r="I61" i="1"/>
  <c r="Q61" i="1"/>
  <c r="E63" i="1"/>
  <c r="M63" i="1"/>
  <c r="E58" i="1"/>
  <c r="O63" i="1"/>
  <c r="G19" i="1"/>
  <c r="G37" i="1"/>
  <c r="M17" i="1"/>
  <c r="M35" i="1"/>
  <c r="O17" i="1"/>
  <c r="O35" i="1"/>
  <c r="M32" i="1"/>
  <c r="M14" i="1"/>
  <c r="Q9" i="1"/>
  <c r="Q45" i="1" s="1"/>
  <c r="M9" i="1"/>
  <c r="M45" i="1" s="1"/>
  <c r="O9" i="1"/>
  <c r="O45" i="1" s="1"/>
  <c r="G9" i="1"/>
  <c r="G45" i="1" s="1"/>
  <c r="K36" i="1"/>
  <c r="K18" i="1"/>
  <c r="O32" i="1"/>
  <c r="O14" i="1"/>
  <c r="I33" i="1"/>
  <c r="I15" i="1"/>
  <c r="O15" i="1"/>
  <c r="O33" i="1"/>
  <c r="Q19" i="1"/>
  <c r="Q37" i="1"/>
  <c r="E33" i="1"/>
  <c r="E15" i="1"/>
  <c r="E17" i="1"/>
  <c r="E35" i="1"/>
  <c r="M79" i="1"/>
  <c r="I81" i="1"/>
  <c r="I76" i="1"/>
  <c r="Q76" i="1"/>
  <c r="O79" i="1"/>
  <c r="M70" i="1"/>
  <c r="I72" i="1"/>
  <c r="I67" i="1"/>
  <c r="Q67" i="1"/>
  <c r="O70" i="1"/>
  <c r="G23" i="1"/>
  <c r="O23" i="1"/>
  <c r="I24" i="1"/>
  <c r="I26" i="1"/>
  <c r="Q26" i="1"/>
  <c r="K27" i="1"/>
  <c r="M28" i="1"/>
  <c r="M23" i="1"/>
  <c r="O24" i="1"/>
  <c r="G28" i="1"/>
  <c r="O28" i="1"/>
  <c r="E9" i="1"/>
  <c r="E45" i="1" s="1"/>
  <c r="E59" i="1"/>
  <c r="E61" i="1"/>
  <c r="M61" i="1"/>
  <c r="I63" i="1"/>
  <c r="Q63" i="1"/>
  <c r="I58" i="1"/>
  <c r="Q58" i="1"/>
  <c r="O61" i="1"/>
  <c r="O77" i="2" l="1"/>
  <c r="O49" i="2"/>
  <c r="I35" i="2"/>
  <c r="K9" i="2"/>
  <c r="K35" i="2" s="1"/>
  <c r="C21" i="2"/>
  <c r="C40" i="2"/>
  <c r="C77" i="2"/>
  <c r="C49" i="2"/>
  <c r="C68" i="2"/>
  <c r="M68" i="2"/>
  <c r="O59" i="2"/>
  <c r="M21" i="2"/>
  <c r="E9" i="2"/>
  <c r="E25" i="2" s="1"/>
  <c r="O9" i="2"/>
  <c r="C13" i="2"/>
  <c r="I44" i="2"/>
  <c r="S18" i="1"/>
  <c r="S80" i="1"/>
  <c r="S45" i="1"/>
  <c r="S71" i="1"/>
  <c r="S62" i="1"/>
  <c r="S53" i="1"/>
  <c r="S36" i="1"/>
  <c r="S27" i="1"/>
  <c r="G16" i="2"/>
  <c r="G62" i="2"/>
  <c r="G71" i="2"/>
  <c r="G80" i="2"/>
  <c r="G43" i="2"/>
  <c r="G24" i="2"/>
  <c r="G52" i="2"/>
  <c r="E21" i="2"/>
  <c r="E77" i="2"/>
  <c r="C62" i="2"/>
  <c r="C71" i="2"/>
  <c r="C80" i="2"/>
  <c r="C16" i="2"/>
  <c r="C43" i="2"/>
  <c r="C34" i="2"/>
  <c r="C24" i="2"/>
  <c r="C52" i="2"/>
  <c r="I63" i="2"/>
  <c r="G9" i="2"/>
  <c r="G25" i="2" s="1"/>
  <c r="C9" i="2"/>
  <c r="C35" i="2" s="1"/>
  <c r="O31" i="2"/>
  <c r="I81" i="2"/>
  <c r="I53" i="2"/>
  <c r="C18" i="1"/>
  <c r="C53" i="1"/>
  <c r="C80" i="1"/>
  <c r="C71" i="1"/>
  <c r="C62" i="1"/>
  <c r="C45" i="1"/>
  <c r="C36" i="1"/>
  <c r="C27" i="1"/>
  <c r="M77" i="2"/>
  <c r="M49" i="2"/>
  <c r="K77" i="2"/>
  <c r="K40" i="2"/>
  <c r="I36" i="1"/>
  <c r="I45" i="1"/>
  <c r="I62" i="1"/>
  <c r="I18" i="1"/>
  <c r="I35" i="1" s="1"/>
  <c r="E17" i="2"/>
  <c r="E35" i="2"/>
  <c r="E81" i="2"/>
  <c r="E53" i="2"/>
  <c r="E63" i="2"/>
  <c r="E44" i="2"/>
  <c r="M17" i="2"/>
  <c r="M35" i="2"/>
  <c r="M25" i="2"/>
  <c r="M81" i="2"/>
  <c r="M53" i="2"/>
  <c r="M63" i="2"/>
  <c r="M72" i="2"/>
  <c r="M44" i="2"/>
  <c r="O17" i="2"/>
  <c r="O35" i="2"/>
  <c r="O25" i="2"/>
  <c r="O81" i="2"/>
  <c r="O53" i="2"/>
  <c r="O63" i="2"/>
  <c r="O72" i="2"/>
  <c r="O44" i="2"/>
  <c r="G35" i="2"/>
  <c r="G17" i="2"/>
  <c r="G34" i="2" s="1"/>
  <c r="G81" i="2"/>
  <c r="G53" i="2"/>
  <c r="G63" i="2"/>
  <c r="G44" i="2"/>
  <c r="C17" i="2"/>
  <c r="C44" i="2"/>
  <c r="K17" i="2"/>
  <c r="K44" i="2"/>
  <c r="I71" i="1"/>
  <c r="I80" i="1"/>
  <c r="I53" i="1"/>
  <c r="I27" i="1"/>
  <c r="G18" i="1"/>
  <c r="G36" i="1"/>
  <c r="G62" i="1"/>
  <c r="G71" i="1"/>
  <c r="G80" i="1"/>
  <c r="G53" i="1"/>
  <c r="G27" i="1"/>
  <c r="M18" i="1"/>
  <c r="M36" i="1"/>
  <c r="M27" i="1"/>
  <c r="M62" i="1"/>
  <c r="M71" i="1"/>
  <c r="M80" i="1"/>
  <c r="M53" i="1"/>
  <c r="E18" i="1"/>
  <c r="E36" i="1"/>
  <c r="E27" i="1"/>
  <c r="E62" i="1"/>
  <c r="E71" i="1"/>
  <c r="E80" i="1"/>
  <c r="E53" i="1"/>
  <c r="O18" i="1"/>
  <c r="O36" i="1"/>
  <c r="O62" i="1"/>
  <c r="O71" i="1"/>
  <c r="O80" i="1"/>
  <c r="O53" i="1"/>
  <c r="O27" i="1"/>
  <c r="Q18" i="1"/>
  <c r="Q36" i="1"/>
  <c r="Q62" i="1"/>
  <c r="Q71" i="1"/>
  <c r="Q80" i="1"/>
  <c r="Q53" i="1"/>
  <c r="Q27" i="1"/>
  <c r="K53" i="2" l="1"/>
  <c r="K72" i="2"/>
  <c r="C53" i="2"/>
  <c r="C72" i="2"/>
  <c r="K81" i="2"/>
  <c r="K63" i="2"/>
  <c r="C81" i="2"/>
  <c r="C63" i="2"/>
  <c r="G72" i="2"/>
  <c r="E72" i="2"/>
  <c r="K25" i="2"/>
  <c r="C25" i="2"/>
</calcChain>
</file>

<file path=xl/sharedStrings.xml><?xml version="1.0" encoding="utf-8"?>
<sst xmlns="http://schemas.openxmlformats.org/spreadsheetml/2006/main" count="439" uniqueCount="233">
  <si>
    <t>compton</t>
  </si>
  <si>
    <r>
      <t>m</t>
    </r>
    <r>
      <rPr>
        <i/>
        <vertAlign val="subscript"/>
        <sz val="11"/>
        <color theme="1"/>
        <rFont val="Calibri"/>
        <family val="2"/>
        <scheme val="minor"/>
      </rPr>
      <t>e</t>
    </r>
  </si>
  <si>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e</t>
    </r>
  </si>
  <si>
    <t>e</t>
  </si>
  <si>
    <r>
      <t xml:space="preserve">t = </t>
    </r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e</t>
    </r>
    <r>
      <rPr>
        <i/>
        <sz val="11"/>
        <color theme="1"/>
        <rFont val="Calibri"/>
        <family val="2"/>
        <scheme val="minor"/>
      </rPr>
      <t>/c</t>
    </r>
  </si>
  <si>
    <t>c</t>
  </si>
  <si>
    <t>k</t>
  </si>
  <si>
    <t>A</t>
  </si>
  <si>
    <t>B</t>
  </si>
  <si>
    <t>C</t>
  </si>
  <si>
    <t>D</t>
  </si>
  <si>
    <t>E</t>
  </si>
  <si>
    <t>F</t>
  </si>
  <si>
    <t>G</t>
  </si>
  <si>
    <r>
      <t>t</t>
    </r>
    <r>
      <rPr>
        <vertAlign val="superscript"/>
        <sz val="8"/>
        <color indexed="12"/>
        <rFont val="Arial"/>
        <family val="2"/>
      </rPr>
      <t>2</t>
    </r>
  </si>
  <si>
    <t>t</t>
  </si>
  <si>
    <t>UNO</t>
  </si>
  <si>
    <t>l</t>
  </si>
  <si>
    <t>S</t>
  </si>
  <si>
    <t>V</t>
  </si>
  <si>
    <t>f</t>
  </si>
  <si>
    <r>
      <rPr>
        <sz val="8"/>
        <color indexed="12"/>
        <rFont val="Symbol"/>
        <family val="1"/>
        <charset val="2"/>
      </rPr>
      <t>f</t>
    </r>
    <r>
      <rPr>
        <vertAlign val="subscript"/>
        <sz val="8"/>
        <color indexed="12"/>
        <rFont val="Arial"/>
        <family val="2"/>
      </rPr>
      <t>c</t>
    </r>
  </si>
  <si>
    <r>
      <t>P</t>
    </r>
    <r>
      <rPr>
        <i/>
        <vertAlign val="subscript"/>
        <sz val="8"/>
        <color indexed="12"/>
        <rFont val="Arial"/>
        <family val="2"/>
      </rPr>
      <t>V</t>
    </r>
  </si>
  <si>
    <r>
      <t>f</t>
    </r>
    <r>
      <rPr>
        <vertAlign val="superscript"/>
        <sz val="8"/>
        <color indexed="12"/>
        <rFont val="Arial"/>
        <family val="2"/>
      </rPr>
      <t>2</t>
    </r>
  </si>
  <si>
    <t>a</t>
  </si>
  <si>
    <r>
      <t>c</t>
    </r>
    <r>
      <rPr>
        <i/>
        <vertAlign val="superscript"/>
        <sz val="8"/>
        <color indexed="12"/>
        <rFont val="Times New Roman"/>
        <family val="1"/>
      </rPr>
      <t>2</t>
    </r>
  </si>
  <si>
    <t>I  TAV. UNO (LT)</t>
  </si>
  <si>
    <r>
      <t>mt</t>
    </r>
    <r>
      <rPr>
        <vertAlign val="superscript"/>
        <sz val="8"/>
        <color indexed="12"/>
        <rFont val="Arial"/>
        <family val="2"/>
      </rPr>
      <t>2</t>
    </r>
  </si>
  <si>
    <t>mt</t>
  </si>
  <si>
    <r>
      <t>d</t>
    </r>
    <r>
      <rPr>
        <i/>
        <vertAlign val="subscript"/>
        <sz val="11"/>
        <color theme="1"/>
        <rFont val="Arial"/>
        <family val="2"/>
      </rPr>
      <t>V</t>
    </r>
  </si>
  <si>
    <t>m</t>
  </si>
  <si>
    <r>
      <rPr>
        <i/>
        <sz val="8"/>
        <color indexed="12"/>
        <rFont val="Arial"/>
        <family val="2"/>
      </rPr>
      <t>m</t>
    </r>
    <r>
      <rPr>
        <i/>
        <sz val="8"/>
        <color indexed="12"/>
        <rFont val="Symbol"/>
        <family val="1"/>
        <charset val="2"/>
      </rPr>
      <t>l</t>
    </r>
  </si>
  <si>
    <t>I=mS</t>
  </si>
  <si>
    <t>mV</t>
  </si>
  <si>
    <t>mf</t>
  </si>
  <si>
    <t>q = mc</t>
  </si>
  <si>
    <t>h</t>
  </si>
  <si>
    <r>
      <t>p</t>
    </r>
    <r>
      <rPr>
        <i/>
        <vertAlign val="subscript"/>
        <sz val="8"/>
        <color indexed="12"/>
        <rFont val="Arial"/>
        <family val="2"/>
      </rPr>
      <t>s</t>
    </r>
  </si>
  <si>
    <t>pr</t>
  </si>
  <si>
    <t>F = m a</t>
  </si>
  <si>
    <t>En</t>
  </si>
  <si>
    <t>h c</t>
  </si>
  <si>
    <r>
      <rPr>
        <i/>
        <sz val="8"/>
        <color indexed="12"/>
        <rFont val="Symbol"/>
        <family val="1"/>
        <charset val="2"/>
      </rPr>
      <t>s</t>
    </r>
    <r>
      <rPr>
        <i/>
        <sz val="8"/>
        <color indexed="12"/>
        <rFont val="Arial"/>
        <family val="2"/>
      </rPr>
      <t xml:space="preserve"> T</t>
    </r>
    <r>
      <rPr>
        <i/>
        <vertAlign val="superscript"/>
        <sz val="8"/>
        <color indexed="12"/>
        <rFont val="Arial"/>
        <family val="2"/>
      </rPr>
      <t>4</t>
    </r>
  </si>
  <si>
    <t>P</t>
  </si>
  <si>
    <t xml:space="preserve">  II TAV. "M"</t>
  </si>
  <si>
    <r>
      <t>t</t>
    </r>
    <r>
      <rPr>
        <vertAlign val="superscript"/>
        <sz val="8"/>
        <color indexed="12"/>
        <rFont val="Arial"/>
        <family val="2"/>
      </rPr>
      <t>2</t>
    </r>
    <r>
      <rPr>
        <sz val="8"/>
        <color indexed="12"/>
        <rFont val="Arial"/>
        <family val="2"/>
      </rPr>
      <t xml:space="preserve"> / m</t>
    </r>
  </si>
  <si>
    <t>t / m</t>
  </si>
  <si>
    <t>1 / m</t>
  </si>
  <si>
    <r>
      <t>l /</t>
    </r>
    <r>
      <rPr>
        <i/>
        <sz val="8"/>
        <color indexed="12"/>
        <rFont val="Arial"/>
        <family val="2"/>
      </rPr>
      <t xml:space="preserve"> m</t>
    </r>
  </si>
  <si>
    <t>S / m</t>
  </si>
  <si>
    <t>V / m</t>
  </si>
  <si>
    <t>f / m</t>
  </si>
  <si>
    <t>c / m</t>
  </si>
  <si>
    <r>
      <t>R</t>
    </r>
    <r>
      <rPr>
        <vertAlign val="subscript"/>
        <sz val="8"/>
        <color indexed="12"/>
        <rFont val="Arial"/>
        <family val="2"/>
      </rPr>
      <t>D</t>
    </r>
  </si>
  <si>
    <t>a / m</t>
  </si>
  <si>
    <r>
      <t>c</t>
    </r>
    <r>
      <rPr>
        <i/>
        <vertAlign val="superscript"/>
        <sz val="8"/>
        <color indexed="12"/>
        <rFont val="Times New Roman"/>
        <family val="1"/>
      </rPr>
      <t>2</t>
    </r>
    <r>
      <rPr>
        <i/>
        <sz val="8"/>
        <color indexed="12"/>
        <rFont val="Times New Roman"/>
        <family val="1"/>
      </rPr>
      <t>/m</t>
    </r>
  </si>
  <si>
    <r>
      <t>G</t>
    </r>
    <r>
      <rPr>
        <vertAlign val="subscript"/>
        <sz val="8"/>
        <color indexed="12"/>
        <rFont val="Arial"/>
        <family val="2"/>
      </rPr>
      <t>e</t>
    </r>
  </si>
  <si>
    <r>
      <t xml:space="preserve">  III TAV. "M</t>
    </r>
    <r>
      <rPr>
        <i/>
        <vertAlign val="superscript"/>
        <sz val="14"/>
        <color indexed="12"/>
        <rFont val="Times New Roman"/>
        <family val="1"/>
      </rPr>
      <t>-1</t>
    </r>
    <r>
      <rPr>
        <i/>
        <sz val="14"/>
        <color indexed="12"/>
        <rFont val="Times New Roman"/>
        <family val="1"/>
      </rPr>
      <t>"</t>
    </r>
  </si>
  <si>
    <r>
      <rPr>
        <i/>
        <sz val="8"/>
        <color indexed="12"/>
        <rFont val="Arial"/>
        <family val="2"/>
      </rPr>
      <t>e</t>
    </r>
    <r>
      <rPr>
        <i/>
        <sz val="8"/>
        <color indexed="12"/>
        <rFont val="Symbol"/>
        <family val="1"/>
        <charset val="2"/>
      </rPr>
      <t xml:space="preserve"> l</t>
    </r>
  </si>
  <si>
    <t>e S</t>
  </si>
  <si>
    <t>e V</t>
  </si>
  <si>
    <t>e c</t>
  </si>
  <si>
    <r>
      <t>4</t>
    </r>
    <r>
      <rPr>
        <sz val="8"/>
        <color indexed="12"/>
        <rFont val="Symbol"/>
        <family val="1"/>
        <charset val="2"/>
      </rPr>
      <t>pm</t>
    </r>
    <r>
      <rPr>
        <vertAlign val="subscript"/>
        <sz val="8"/>
        <color indexed="12"/>
        <rFont val="Arial"/>
        <family val="2"/>
      </rPr>
      <t>B</t>
    </r>
  </si>
  <si>
    <t>T = e a</t>
  </si>
  <si>
    <r>
      <t>e c</t>
    </r>
    <r>
      <rPr>
        <i/>
        <vertAlign val="superscript"/>
        <sz val="8"/>
        <color indexed="12"/>
        <rFont val="Times New Roman"/>
        <family val="1"/>
      </rPr>
      <t>2</t>
    </r>
  </si>
  <si>
    <t xml:space="preserve">  IV  TAV. "Q"</t>
  </si>
  <si>
    <t>1 / e</t>
  </si>
  <si>
    <r>
      <rPr>
        <i/>
        <sz val="8"/>
        <color indexed="12"/>
        <rFont val="Arial"/>
        <family val="2"/>
      </rPr>
      <t>c</t>
    </r>
    <r>
      <rPr>
        <i/>
        <vertAlign val="subscript"/>
        <sz val="8"/>
        <color indexed="12"/>
        <rFont val="Arial"/>
        <family val="2"/>
      </rPr>
      <t>s</t>
    </r>
    <r>
      <rPr>
        <i/>
        <sz val="8"/>
        <color indexed="12"/>
        <rFont val="Arial"/>
        <family val="2"/>
      </rPr>
      <t xml:space="preserve"> = </t>
    </r>
    <r>
      <rPr>
        <i/>
        <sz val="8"/>
        <color indexed="12"/>
        <rFont val="Symbol"/>
        <family val="1"/>
        <charset val="2"/>
      </rPr>
      <t xml:space="preserve">l / </t>
    </r>
    <r>
      <rPr>
        <i/>
        <sz val="8"/>
        <color indexed="12"/>
        <rFont val="Arial"/>
        <family val="2"/>
      </rPr>
      <t>e</t>
    </r>
  </si>
  <si>
    <t>c / e</t>
  </si>
  <si>
    <r>
      <t xml:space="preserve"> V  TAV. "Q</t>
    </r>
    <r>
      <rPr>
        <i/>
        <vertAlign val="superscript"/>
        <sz val="14"/>
        <color indexed="12"/>
        <rFont val="Times New Roman"/>
        <family val="1"/>
      </rPr>
      <t>-1</t>
    </r>
    <r>
      <rPr>
        <i/>
        <sz val="14"/>
        <color indexed="12"/>
        <rFont val="Times New Roman"/>
        <family val="1"/>
      </rPr>
      <t>"</t>
    </r>
  </si>
  <si>
    <t>m / e</t>
  </si>
  <si>
    <r>
      <rPr>
        <i/>
        <sz val="8"/>
        <color indexed="12"/>
        <rFont val="Arial"/>
        <family val="2"/>
      </rPr>
      <t>k = m</t>
    </r>
    <r>
      <rPr>
        <i/>
        <sz val="8"/>
        <color indexed="12"/>
        <rFont val="Symbol"/>
        <family val="1"/>
        <charset val="2"/>
      </rPr>
      <t>l/</t>
    </r>
    <r>
      <rPr>
        <i/>
        <sz val="8"/>
        <color indexed="12"/>
        <rFont val="Arial"/>
        <family val="2"/>
      </rPr>
      <t>e</t>
    </r>
  </si>
  <si>
    <r>
      <t>I</t>
    </r>
    <r>
      <rPr>
        <i/>
        <vertAlign val="subscript"/>
        <sz val="8"/>
        <color indexed="12"/>
        <rFont val="Arial"/>
        <family val="2"/>
      </rPr>
      <t>k</t>
    </r>
  </si>
  <si>
    <r>
      <rPr>
        <sz val="8"/>
        <color indexed="12"/>
        <rFont val="Symbol"/>
        <family val="1"/>
        <charset val="2"/>
      </rPr>
      <t>F</t>
    </r>
    <r>
      <rPr>
        <vertAlign val="subscript"/>
        <sz val="8"/>
        <color indexed="12"/>
        <rFont val="Arial"/>
        <family val="2"/>
      </rPr>
      <t>M</t>
    </r>
  </si>
  <si>
    <r>
      <t>E</t>
    </r>
    <r>
      <rPr>
        <i/>
        <vertAlign val="subscript"/>
        <sz val="8"/>
        <color indexed="12"/>
        <rFont val="Arial"/>
        <family val="2"/>
      </rPr>
      <t>V</t>
    </r>
  </si>
  <si>
    <r>
      <rPr>
        <i/>
        <sz val="8"/>
        <color indexed="12"/>
        <rFont val="Symbol"/>
        <family val="1"/>
        <charset val="2"/>
      </rPr>
      <t>F</t>
    </r>
    <r>
      <rPr>
        <i/>
        <vertAlign val="subscript"/>
        <sz val="8"/>
        <color indexed="12"/>
        <rFont val="Arial"/>
        <family val="2"/>
      </rPr>
      <t>e</t>
    </r>
  </si>
  <si>
    <r>
      <t xml:space="preserve"> VI  TAV. "M Q</t>
    </r>
    <r>
      <rPr>
        <i/>
        <vertAlign val="superscript"/>
        <sz val="14"/>
        <color indexed="12"/>
        <rFont val="Times New Roman"/>
        <family val="1"/>
      </rPr>
      <t>-1</t>
    </r>
    <r>
      <rPr>
        <i/>
        <sz val="14"/>
        <color indexed="12"/>
        <rFont val="Times New Roman"/>
        <family val="1"/>
      </rPr>
      <t>"</t>
    </r>
  </si>
  <si>
    <r>
      <t>K</t>
    </r>
    <r>
      <rPr>
        <i/>
        <vertAlign val="subscript"/>
        <sz val="8"/>
        <color indexed="12"/>
        <rFont val="Arial"/>
        <family val="2"/>
      </rPr>
      <t>J</t>
    </r>
    <r>
      <rPr>
        <i/>
        <sz val="8"/>
        <color indexed="12"/>
        <rFont val="Arial"/>
        <family val="2"/>
      </rPr>
      <t>/ 2</t>
    </r>
  </si>
  <si>
    <t>et / m</t>
  </si>
  <si>
    <t>e / m</t>
  </si>
  <si>
    <r>
      <rPr>
        <i/>
        <sz val="8"/>
        <color indexed="12"/>
        <rFont val="Arial"/>
        <family val="2"/>
      </rPr>
      <t>e</t>
    </r>
    <r>
      <rPr>
        <i/>
        <sz val="8"/>
        <color indexed="12"/>
        <rFont val="Symbol"/>
        <family val="1"/>
        <charset val="2"/>
      </rPr>
      <t xml:space="preserve">l </t>
    </r>
    <r>
      <rPr>
        <i/>
        <sz val="8"/>
        <color indexed="12"/>
        <rFont val="Arial"/>
        <family val="2"/>
      </rPr>
      <t>/ m</t>
    </r>
  </si>
  <si>
    <t>I / m</t>
  </si>
  <si>
    <r>
      <t xml:space="preserve"> VII  TAV. "M</t>
    </r>
    <r>
      <rPr>
        <i/>
        <vertAlign val="superscript"/>
        <sz val="14"/>
        <color indexed="12"/>
        <rFont val="Times New Roman"/>
        <family val="1"/>
      </rPr>
      <t>-1</t>
    </r>
    <r>
      <rPr>
        <i/>
        <sz val="14"/>
        <color indexed="12"/>
        <rFont val="Times New Roman"/>
        <family val="1"/>
      </rPr>
      <t>Q "</t>
    </r>
  </si>
  <si>
    <r>
      <t>m / e</t>
    </r>
    <r>
      <rPr>
        <vertAlign val="superscript"/>
        <sz val="8"/>
        <color indexed="12"/>
        <rFont val="Arial"/>
        <family val="2"/>
      </rPr>
      <t>2</t>
    </r>
  </si>
  <si>
    <r>
      <t>K</t>
    </r>
    <r>
      <rPr>
        <i/>
        <vertAlign val="subscript"/>
        <sz val="8"/>
        <color indexed="12"/>
        <rFont val="Arial"/>
        <family val="2"/>
      </rPr>
      <t>M</t>
    </r>
    <r>
      <rPr>
        <i/>
        <sz val="8"/>
        <color indexed="12"/>
        <rFont val="Arial"/>
        <family val="2"/>
      </rPr>
      <t xml:space="preserve"> = k / e</t>
    </r>
  </si>
  <si>
    <t>L</t>
  </si>
  <si>
    <r>
      <t>R</t>
    </r>
    <r>
      <rPr>
        <vertAlign val="subscript"/>
        <sz val="8"/>
        <color indexed="12"/>
        <rFont val="Arial"/>
        <family val="2"/>
      </rPr>
      <t>E</t>
    </r>
  </si>
  <si>
    <r>
      <rPr>
        <i/>
        <sz val="8"/>
        <color indexed="12"/>
        <rFont val="Symbol"/>
        <family val="1"/>
        <charset val="2"/>
      </rPr>
      <t>r</t>
    </r>
    <r>
      <rPr>
        <i/>
        <vertAlign val="subscript"/>
        <sz val="8"/>
        <color indexed="12"/>
        <rFont val="Arial"/>
        <family val="2"/>
      </rPr>
      <t>E</t>
    </r>
  </si>
  <si>
    <r>
      <t>K</t>
    </r>
    <r>
      <rPr>
        <i/>
        <vertAlign val="subscript"/>
        <sz val="8"/>
        <color indexed="12"/>
        <rFont val="Arial"/>
        <family val="2"/>
      </rPr>
      <t>C</t>
    </r>
  </si>
  <si>
    <r>
      <t xml:space="preserve"> VIII  TAV. "M Q</t>
    </r>
    <r>
      <rPr>
        <i/>
        <vertAlign val="superscript"/>
        <sz val="14"/>
        <color indexed="12"/>
        <rFont val="Times New Roman"/>
        <family val="1"/>
      </rPr>
      <t>-2</t>
    </r>
    <r>
      <rPr>
        <i/>
        <sz val="14"/>
        <color indexed="12"/>
        <rFont val="Times New Roman"/>
        <family val="1"/>
      </rPr>
      <t>"</t>
    </r>
  </si>
  <si>
    <r>
      <t>K</t>
    </r>
    <r>
      <rPr>
        <vertAlign val="subscript"/>
        <sz val="11"/>
        <color theme="1"/>
        <rFont val="Calibri"/>
        <family val="2"/>
        <scheme val="minor"/>
      </rPr>
      <t>E</t>
    </r>
  </si>
  <si>
    <r>
      <t>C</t>
    </r>
    <r>
      <rPr>
        <vertAlign val="subscript"/>
        <sz val="8"/>
        <color indexed="12"/>
        <rFont val="Arial"/>
        <family val="2"/>
      </rPr>
      <t>E</t>
    </r>
  </si>
  <si>
    <r>
      <t>Pol</t>
    </r>
    <r>
      <rPr>
        <vertAlign val="subscript"/>
        <sz val="8"/>
        <color indexed="12"/>
        <rFont val="Arial"/>
        <family val="2"/>
      </rPr>
      <t>E</t>
    </r>
  </si>
  <si>
    <r>
      <t>Ril</t>
    </r>
    <r>
      <rPr>
        <vertAlign val="subscript"/>
        <sz val="8"/>
        <color indexed="12"/>
        <rFont val="Arial"/>
        <family val="2"/>
      </rPr>
      <t>E</t>
    </r>
  </si>
  <si>
    <r>
      <t>e</t>
    </r>
    <r>
      <rPr>
        <vertAlign val="superscript"/>
        <sz val="8"/>
        <color indexed="12"/>
        <rFont val="Arial"/>
        <family val="2"/>
      </rPr>
      <t>2</t>
    </r>
    <r>
      <rPr>
        <sz val="8"/>
        <color indexed="12"/>
        <rFont val="Arial"/>
        <family val="2"/>
      </rPr>
      <t xml:space="preserve"> / m</t>
    </r>
  </si>
  <si>
    <r>
      <t>R</t>
    </r>
    <r>
      <rPr>
        <i/>
        <vertAlign val="subscript"/>
        <sz val="8"/>
        <color indexed="12"/>
        <rFont val="Arial"/>
        <family val="2"/>
      </rPr>
      <t>T</t>
    </r>
    <r>
      <rPr>
        <i/>
        <sz val="8"/>
        <color indexed="12"/>
        <rFont val="Arial"/>
        <family val="2"/>
      </rPr>
      <t>=h/k</t>
    </r>
    <r>
      <rPr>
        <i/>
        <vertAlign val="superscript"/>
        <sz val="8"/>
        <color indexed="12"/>
        <rFont val="Arial"/>
        <family val="2"/>
      </rPr>
      <t>2</t>
    </r>
  </si>
  <si>
    <r>
      <rPr>
        <i/>
        <sz val="8"/>
        <color indexed="12"/>
        <rFont val="Symbol"/>
        <family val="1"/>
        <charset val="2"/>
      </rPr>
      <t>r</t>
    </r>
    <r>
      <rPr>
        <i/>
        <vertAlign val="subscript"/>
        <sz val="8"/>
        <color indexed="12"/>
        <rFont val="Arial"/>
        <family val="2"/>
      </rPr>
      <t>T</t>
    </r>
  </si>
  <si>
    <r>
      <t xml:space="preserve"> IX  TAV. "M</t>
    </r>
    <r>
      <rPr>
        <i/>
        <vertAlign val="superscript"/>
        <sz val="14"/>
        <color indexed="12"/>
        <rFont val="Times New Roman"/>
        <family val="1"/>
      </rPr>
      <t>-1</t>
    </r>
    <r>
      <rPr>
        <i/>
        <sz val="14"/>
        <color indexed="12"/>
        <rFont val="Times New Roman"/>
        <family val="1"/>
      </rPr>
      <t>Q</t>
    </r>
    <r>
      <rPr>
        <i/>
        <vertAlign val="superscript"/>
        <sz val="14"/>
        <color indexed="12"/>
        <rFont val="Times New Roman"/>
        <family val="1"/>
      </rPr>
      <t>2</t>
    </r>
    <r>
      <rPr>
        <i/>
        <sz val="14"/>
        <color indexed="12"/>
        <rFont val="Times New Roman"/>
        <family val="1"/>
      </rPr>
      <t>"</t>
    </r>
  </si>
  <si>
    <t>grandezza</t>
  </si>
  <si>
    <t>numero</t>
  </si>
  <si>
    <t>simbolo e formula</t>
  </si>
  <si>
    <t xml:space="preserve">valore </t>
  </si>
  <si>
    <t>p</t>
  </si>
  <si>
    <t>permeabilità magnetica</t>
  </si>
  <si>
    <r>
      <t>m</t>
    </r>
    <r>
      <rPr>
        <i/>
        <vertAlign val="subscript"/>
        <sz val="10"/>
        <color theme="1"/>
        <rFont val="Symbol"/>
        <family val="1"/>
        <charset val="2"/>
      </rPr>
      <t xml:space="preserve">0 </t>
    </r>
    <r>
      <rPr>
        <i/>
        <vertAlign val="subscript"/>
        <sz val="10"/>
        <color theme="1"/>
        <rFont val="Arial"/>
        <family val="2"/>
      </rPr>
      <t>=</t>
    </r>
    <r>
      <rPr>
        <i/>
        <sz val="10"/>
        <color theme="1"/>
        <rFont val="Cambria"/>
        <family val="1"/>
      </rPr>
      <t xml:space="preserve"> 4 </t>
    </r>
    <r>
      <rPr>
        <i/>
        <sz val="10"/>
        <color theme="1"/>
        <rFont val="Symbol"/>
        <family val="1"/>
        <charset val="2"/>
      </rPr>
      <t>p</t>
    </r>
    <r>
      <rPr>
        <i/>
        <vertAlign val="subscript"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10</t>
    </r>
    <r>
      <rPr>
        <i/>
        <vertAlign val="superscript"/>
        <sz val="10"/>
        <color theme="1"/>
        <rFont val="Arial"/>
        <family val="2"/>
      </rPr>
      <t>-7</t>
    </r>
  </si>
  <si>
    <t>costante dielettrica</t>
  </si>
  <si>
    <r>
      <t>e</t>
    </r>
    <r>
      <rPr>
        <i/>
        <vertAlign val="subscript"/>
        <sz val="10"/>
        <color theme="1"/>
        <rFont val="Symbol"/>
        <family val="1"/>
        <charset val="2"/>
      </rPr>
      <t>0</t>
    </r>
  </si>
  <si>
    <t>costante di struttura fine</t>
  </si>
  <si>
    <t>massa elettrone</t>
  </si>
  <si>
    <r>
      <t>m</t>
    </r>
    <r>
      <rPr>
        <i/>
        <vertAlign val="subscript"/>
        <sz val="10"/>
        <color theme="1"/>
        <rFont val="Arial"/>
        <family val="2"/>
      </rPr>
      <t>e</t>
    </r>
  </si>
  <si>
    <t>lung. d'onda compton elettrone</t>
  </si>
  <si>
    <r>
      <t>l</t>
    </r>
    <r>
      <rPr>
        <i/>
        <vertAlign val="subscript"/>
        <sz val="10"/>
        <color theme="1"/>
        <rFont val="Symbol"/>
        <family val="1"/>
        <charset val="2"/>
      </rPr>
      <t>e</t>
    </r>
  </si>
  <si>
    <t>carica elettrica elementare</t>
  </si>
  <si>
    <t>velocità della luce nel vuoto</t>
  </si>
  <si>
    <t>costante di Boltzmann gas</t>
  </si>
  <si>
    <r>
      <t>k = m</t>
    </r>
    <r>
      <rPr>
        <i/>
        <vertAlign val="subscript"/>
        <sz val="10"/>
        <color theme="1"/>
        <rFont val="Arial"/>
        <family val="2"/>
      </rPr>
      <t>e</t>
    </r>
    <r>
      <rPr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Symbol"/>
        <family val="1"/>
        <charset val="2"/>
      </rPr>
      <t>l</t>
    </r>
    <r>
      <rPr>
        <i/>
        <vertAlign val="subscript"/>
        <sz val="10"/>
        <color theme="1"/>
        <rFont val="Arial"/>
        <family val="2"/>
      </rPr>
      <t xml:space="preserve">e </t>
    </r>
    <r>
      <rPr>
        <i/>
        <sz val="10"/>
        <color theme="1"/>
        <rFont val="Arial"/>
        <family val="2"/>
      </rPr>
      <t>/ e</t>
    </r>
  </si>
  <si>
    <t>costante di Boltzmann</t>
  </si>
  <si>
    <r>
      <t>k = R</t>
    </r>
    <r>
      <rPr>
        <i/>
        <vertAlign val="subscript"/>
        <sz val="10"/>
        <color theme="1"/>
        <rFont val="Arial"/>
        <family val="2"/>
      </rPr>
      <t>k</t>
    </r>
    <r>
      <rPr>
        <i/>
        <sz val="10"/>
        <color theme="1"/>
        <rFont val="Arial"/>
        <family val="2"/>
      </rPr>
      <t xml:space="preserve"> e / c</t>
    </r>
  </si>
  <si>
    <r>
      <t>k = 2 / K</t>
    </r>
    <r>
      <rPr>
        <i/>
        <vertAlign val="subscript"/>
        <sz val="10"/>
        <color theme="1"/>
        <rFont val="Arial"/>
        <family val="2"/>
      </rPr>
      <t>J</t>
    </r>
    <r>
      <rPr>
        <i/>
        <sz val="10"/>
        <color theme="1"/>
        <rFont val="Arial"/>
        <family val="2"/>
      </rPr>
      <t xml:space="preserve"> c</t>
    </r>
  </si>
  <si>
    <r>
      <rPr>
        <i/>
        <sz val="10"/>
        <color theme="1"/>
        <rFont val="Arial"/>
        <family val="2"/>
      </rPr>
      <t>m</t>
    </r>
    <r>
      <rPr>
        <i/>
        <sz val="10"/>
        <color theme="1"/>
        <rFont val="Symbol"/>
        <family val="1"/>
        <charset val="2"/>
      </rPr>
      <t xml:space="preserve"> l</t>
    </r>
  </si>
  <si>
    <t>e k</t>
  </si>
  <si>
    <t>calore specifico</t>
  </si>
  <si>
    <t>gradiente di potenziale cinetico</t>
  </si>
  <si>
    <r>
      <t>a = c</t>
    </r>
    <r>
      <rPr>
        <i/>
        <vertAlign val="superscript"/>
        <sz val="10"/>
        <color theme="1"/>
        <rFont val="Arial"/>
        <family val="2"/>
      </rPr>
      <t>2</t>
    </r>
    <r>
      <rPr>
        <i/>
        <sz val="10"/>
        <color theme="1"/>
        <rFont val="Arial"/>
        <family val="2"/>
      </rPr>
      <t xml:space="preserve"> / </t>
    </r>
    <r>
      <rPr>
        <i/>
        <sz val="10"/>
        <color theme="1"/>
        <rFont val="Symbol"/>
        <family val="1"/>
        <charset val="2"/>
      </rPr>
      <t>l</t>
    </r>
    <r>
      <rPr>
        <i/>
        <vertAlign val="subscript"/>
        <sz val="10"/>
        <color theme="1"/>
        <rFont val="Arial"/>
        <family val="2"/>
      </rPr>
      <t>e</t>
    </r>
  </si>
  <si>
    <r>
      <t>K</t>
    </r>
    <r>
      <rPr>
        <i/>
        <vertAlign val="subscript"/>
        <sz val="10"/>
        <color theme="1"/>
        <rFont val="Arial"/>
        <family val="2"/>
      </rPr>
      <t>J</t>
    </r>
  </si>
  <si>
    <r>
      <t>R</t>
    </r>
    <r>
      <rPr>
        <i/>
        <vertAlign val="subscript"/>
        <sz val="10"/>
        <color theme="1"/>
        <rFont val="Arial"/>
        <family val="2"/>
      </rPr>
      <t>K</t>
    </r>
  </si>
  <si>
    <t>costante di Planck</t>
  </si>
  <si>
    <r>
      <t>h = 4 / R</t>
    </r>
    <r>
      <rPr>
        <i/>
        <vertAlign val="subscript"/>
        <sz val="10"/>
        <color theme="1"/>
        <rFont val="Arial"/>
        <family val="2"/>
      </rPr>
      <t>K</t>
    </r>
    <r>
      <rPr>
        <i/>
        <sz val="10"/>
        <color theme="1"/>
        <rFont val="Arial"/>
        <family val="2"/>
      </rPr>
      <t xml:space="preserve"> K</t>
    </r>
    <r>
      <rPr>
        <i/>
        <vertAlign val="subscript"/>
        <sz val="10"/>
        <color theme="1"/>
        <rFont val="Arial"/>
        <family val="2"/>
      </rPr>
      <t>J</t>
    </r>
    <r>
      <rPr>
        <i/>
        <vertAlign val="superscript"/>
        <sz val="10"/>
        <color theme="1"/>
        <rFont val="Arial"/>
        <family val="2"/>
      </rPr>
      <t>2</t>
    </r>
  </si>
  <si>
    <t>h = e k c</t>
  </si>
  <si>
    <t>T0</t>
  </si>
  <si>
    <r>
      <t>T</t>
    </r>
    <r>
      <rPr>
        <vertAlign val="subscript"/>
        <sz val="10"/>
        <color theme="1"/>
        <rFont val="Arial"/>
        <family val="2"/>
      </rPr>
      <t>0</t>
    </r>
  </si>
  <si>
    <t>volume molare dei gas</t>
  </si>
  <si>
    <t>Vol</t>
  </si>
  <si>
    <t>costante elettrica</t>
  </si>
  <si>
    <r>
      <t>e / m</t>
    </r>
    <r>
      <rPr>
        <i/>
        <vertAlign val="subscript"/>
        <sz val="10"/>
        <color theme="1"/>
        <rFont val="Arial"/>
        <family val="2"/>
      </rPr>
      <t>e</t>
    </r>
  </si>
  <si>
    <t>coeffic. di struttura fine H</t>
  </si>
  <si>
    <r>
      <t>l</t>
    </r>
    <r>
      <rPr>
        <i/>
        <vertAlign val="subscript"/>
        <sz val="10"/>
        <color theme="1"/>
        <rFont val="Arial"/>
        <family val="2"/>
      </rPr>
      <t>e</t>
    </r>
    <r>
      <rPr>
        <i/>
        <vertAlign val="subscript"/>
        <sz val="10"/>
        <color theme="1"/>
        <rFont val="Symbol"/>
        <family val="1"/>
        <charset val="2"/>
      </rPr>
      <t xml:space="preserve">  </t>
    </r>
    <r>
      <rPr>
        <i/>
        <sz val="10"/>
        <color theme="1"/>
        <rFont val="Arial"/>
        <family val="2"/>
      </rPr>
      <t>/ k</t>
    </r>
  </si>
  <si>
    <t>Numero di avogadro</t>
  </si>
  <si>
    <r>
      <t>N</t>
    </r>
    <r>
      <rPr>
        <i/>
        <vertAlign val="subscript"/>
        <sz val="10"/>
        <color theme="1"/>
        <rFont val="Arial"/>
        <family val="2"/>
      </rPr>
      <t>A</t>
    </r>
  </si>
  <si>
    <t>Costante di Faraday</t>
  </si>
  <si>
    <t>Costante dei gas</t>
  </si>
  <si>
    <t>R</t>
  </si>
  <si>
    <t>accelerazione di gravità</t>
  </si>
  <si>
    <t>g</t>
  </si>
  <si>
    <t>costante gravitazionale</t>
  </si>
  <si>
    <t>Potenziale elett. massimo</t>
  </si>
  <si>
    <t>Vi</t>
  </si>
  <si>
    <t>massa del protone</t>
  </si>
  <si>
    <r>
      <t>T</t>
    </r>
    <r>
      <rPr>
        <i/>
        <vertAlign val="subscript"/>
        <sz val="10"/>
        <color theme="1"/>
        <rFont val="Arial"/>
        <family val="2"/>
      </rPr>
      <t>e</t>
    </r>
  </si>
  <si>
    <r>
      <t>V</t>
    </r>
    <r>
      <rPr>
        <i/>
        <vertAlign val="subscript"/>
        <sz val="10"/>
        <color theme="1"/>
        <rFont val="Arial"/>
        <family val="2"/>
      </rPr>
      <t>e</t>
    </r>
  </si>
  <si>
    <t>accelerazione di gravita</t>
  </si>
  <si>
    <r>
      <rPr>
        <i/>
        <sz val="10"/>
        <color theme="1"/>
        <rFont val="Symbol"/>
        <family val="1"/>
        <charset val="2"/>
      </rPr>
      <t>l</t>
    </r>
    <r>
      <rPr>
        <i/>
        <vertAlign val="superscript"/>
        <sz val="10"/>
        <color theme="1"/>
        <rFont val="Times New Roman"/>
        <family val="1"/>
      </rPr>
      <t>2</t>
    </r>
    <r>
      <rPr>
        <i/>
        <sz val="10"/>
        <color theme="1"/>
        <rFont val="Times New Roman"/>
        <family val="1"/>
      </rPr>
      <t>T</t>
    </r>
  </si>
  <si>
    <t>pressione</t>
  </si>
  <si>
    <t>costante di Wien</t>
  </si>
  <si>
    <t>2.897 7721</t>
  </si>
  <si>
    <t>Costante di Stefan-Boltzmann</t>
  </si>
  <si>
    <t>s</t>
  </si>
  <si>
    <t>lung. d'onda di Planck</t>
  </si>
  <si>
    <t>TH</t>
  </si>
  <si>
    <t>massa di Planck</t>
  </si>
  <si>
    <t>h=mlc</t>
  </si>
  <si>
    <r>
      <t>K</t>
    </r>
    <r>
      <rPr>
        <i/>
        <vertAlign val="subscript"/>
        <sz val="10"/>
        <color theme="1"/>
        <rFont val="Arial"/>
        <family val="2"/>
      </rPr>
      <t>J</t>
    </r>
    <r>
      <rPr>
        <i/>
        <sz val="10"/>
        <color theme="1"/>
        <rFont val="Arial"/>
        <family val="2"/>
      </rPr>
      <t>=2/kc</t>
    </r>
  </si>
  <si>
    <t>energia equivalente all elettrone</t>
  </si>
  <si>
    <r>
      <t xml:space="preserve">h = m </t>
    </r>
    <r>
      <rPr>
        <i/>
        <sz val="10"/>
        <color theme="1"/>
        <rFont val="Symbol"/>
        <family val="1"/>
        <charset val="2"/>
      </rPr>
      <t>l</t>
    </r>
    <r>
      <rPr>
        <i/>
        <sz val="10"/>
        <color theme="1"/>
        <rFont val="Arial"/>
        <family val="2"/>
      </rPr>
      <t xml:space="preserve"> c</t>
    </r>
  </si>
  <si>
    <r>
      <t xml:space="preserve">cs = </t>
    </r>
    <r>
      <rPr>
        <i/>
        <sz val="10"/>
        <color theme="1"/>
        <rFont val="Symbol"/>
        <family val="1"/>
        <charset val="2"/>
      </rPr>
      <t>l</t>
    </r>
    <r>
      <rPr>
        <i/>
        <vertAlign val="subscript"/>
        <sz val="10"/>
        <color theme="1"/>
        <rFont val="Calibri"/>
        <family val="2"/>
        <scheme val="minor"/>
      </rPr>
      <t>e</t>
    </r>
    <r>
      <rPr>
        <i/>
        <sz val="10"/>
        <color theme="1"/>
        <rFont val="Arial"/>
        <family val="2"/>
      </rPr>
      <t xml:space="preserve"> / e</t>
    </r>
  </si>
  <si>
    <r>
      <t>cs = k / m</t>
    </r>
    <r>
      <rPr>
        <i/>
        <vertAlign val="subscript"/>
        <sz val="10"/>
        <color theme="1"/>
        <rFont val="Arial"/>
        <family val="2"/>
      </rPr>
      <t>e</t>
    </r>
  </si>
  <si>
    <t>Potenziale elett. Ecc. H</t>
  </si>
  <si>
    <r>
      <t>t</t>
    </r>
    <r>
      <rPr>
        <vertAlign val="superscript"/>
        <sz val="12"/>
        <rFont val="Arial"/>
        <family val="2"/>
      </rPr>
      <t>2</t>
    </r>
  </si>
  <si>
    <r>
      <t>A</t>
    </r>
    <r>
      <rPr>
        <vertAlign val="subscript"/>
        <sz val="12"/>
        <rFont val="Calibri"/>
        <family val="2"/>
        <scheme val="minor"/>
      </rPr>
      <t>M</t>
    </r>
  </si>
  <si>
    <r>
      <rPr>
        <sz val="12"/>
        <rFont val="Symbol"/>
        <family val="1"/>
        <charset val="2"/>
      </rPr>
      <t>f</t>
    </r>
    <r>
      <rPr>
        <vertAlign val="subscript"/>
        <sz val="12"/>
        <rFont val="Arial"/>
        <family val="2"/>
      </rPr>
      <t>c</t>
    </r>
  </si>
  <si>
    <r>
      <t>P</t>
    </r>
    <r>
      <rPr>
        <i/>
        <vertAlign val="subscript"/>
        <sz val="12"/>
        <rFont val="Arial"/>
        <family val="2"/>
      </rPr>
      <t>V</t>
    </r>
  </si>
  <si>
    <r>
      <t>f</t>
    </r>
    <r>
      <rPr>
        <vertAlign val="superscript"/>
        <sz val="12"/>
        <rFont val="Arial"/>
        <family val="2"/>
      </rPr>
      <t>2</t>
    </r>
  </si>
  <si>
    <r>
      <t>c</t>
    </r>
    <r>
      <rPr>
        <i/>
        <vertAlign val="superscript"/>
        <sz val="12"/>
        <rFont val="Times New Roman"/>
        <family val="1"/>
      </rPr>
      <t>2</t>
    </r>
  </si>
  <si>
    <r>
      <t>mt</t>
    </r>
    <r>
      <rPr>
        <vertAlign val="superscript"/>
        <sz val="12"/>
        <rFont val="Arial"/>
        <family val="2"/>
      </rPr>
      <t>2</t>
    </r>
  </si>
  <si>
    <r>
      <t>d</t>
    </r>
    <r>
      <rPr>
        <i/>
        <vertAlign val="subscript"/>
        <sz val="12"/>
        <rFont val="Arial"/>
        <family val="2"/>
      </rPr>
      <t>V</t>
    </r>
  </si>
  <si>
    <r>
      <rPr>
        <i/>
        <sz val="12"/>
        <rFont val="Arial"/>
        <family val="2"/>
      </rPr>
      <t>m</t>
    </r>
    <r>
      <rPr>
        <i/>
        <sz val="12"/>
        <rFont val="Symbol"/>
        <family val="1"/>
        <charset val="2"/>
      </rPr>
      <t>l</t>
    </r>
  </si>
  <si>
    <r>
      <t>p</t>
    </r>
    <r>
      <rPr>
        <i/>
        <vertAlign val="subscript"/>
        <sz val="12"/>
        <rFont val="Arial"/>
        <family val="2"/>
      </rPr>
      <t>s</t>
    </r>
  </si>
  <si>
    <r>
      <t>t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m</t>
    </r>
  </si>
  <si>
    <r>
      <t>l /</t>
    </r>
    <r>
      <rPr>
        <i/>
        <sz val="12"/>
        <rFont val="Arial"/>
        <family val="2"/>
      </rPr>
      <t xml:space="preserve"> m</t>
    </r>
  </si>
  <si>
    <r>
      <t>R</t>
    </r>
    <r>
      <rPr>
        <vertAlign val="subscript"/>
        <sz val="12"/>
        <rFont val="Arial"/>
        <family val="2"/>
      </rPr>
      <t>D</t>
    </r>
  </si>
  <si>
    <r>
      <t>c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/m</t>
    </r>
  </si>
  <si>
    <r>
      <rPr>
        <i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 l</t>
    </r>
  </si>
  <si>
    <r>
      <t>4</t>
    </r>
    <r>
      <rPr>
        <sz val="12"/>
        <rFont val="Symbol"/>
        <family val="1"/>
        <charset val="2"/>
      </rPr>
      <t>pm</t>
    </r>
    <r>
      <rPr>
        <vertAlign val="subscript"/>
        <sz val="12"/>
        <rFont val="Arial"/>
        <family val="2"/>
      </rPr>
      <t>B</t>
    </r>
  </si>
  <si>
    <r>
      <t>e c</t>
    </r>
    <r>
      <rPr>
        <i/>
        <vertAlign val="superscript"/>
        <sz val="12"/>
        <rFont val="Times New Roman"/>
        <family val="1"/>
      </rPr>
      <t>2</t>
    </r>
  </si>
  <si>
    <r>
      <rPr>
        <i/>
        <sz val="12"/>
        <rFont val="Arial"/>
        <family val="2"/>
      </rPr>
      <t>k = m</t>
    </r>
    <r>
      <rPr>
        <i/>
        <sz val="12"/>
        <rFont val="Symbol"/>
        <family val="1"/>
        <charset val="2"/>
      </rPr>
      <t>l/</t>
    </r>
    <r>
      <rPr>
        <i/>
        <sz val="12"/>
        <rFont val="Arial"/>
        <family val="2"/>
      </rPr>
      <t>e</t>
    </r>
  </si>
  <si>
    <r>
      <t>I</t>
    </r>
    <r>
      <rPr>
        <i/>
        <vertAlign val="subscript"/>
        <sz val="12"/>
        <rFont val="Arial"/>
        <family val="2"/>
      </rPr>
      <t>k</t>
    </r>
  </si>
  <si>
    <r>
      <rPr>
        <sz val="12"/>
        <rFont val="Symbol"/>
        <family val="1"/>
        <charset val="2"/>
      </rPr>
      <t>F</t>
    </r>
    <r>
      <rPr>
        <vertAlign val="subscript"/>
        <sz val="12"/>
        <rFont val="Arial"/>
        <family val="2"/>
      </rPr>
      <t>M</t>
    </r>
  </si>
  <si>
    <r>
      <t>E</t>
    </r>
    <r>
      <rPr>
        <i/>
        <vertAlign val="subscript"/>
        <sz val="12"/>
        <rFont val="Arial"/>
        <family val="2"/>
      </rPr>
      <t>V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</si>
  <si>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</si>
  <si>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>/ 2</t>
    </r>
  </si>
  <si>
    <r>
      <rPr>
        <i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l </t>
    </r>
    <r>
      <rPr>
        <i/>
        <sz val="12"/>
        <rFont val="Arial"/>
        <family val="2"/>
      </rPr>
      <t>/ m</t>
    </r>
  </si>
  <si>
    <r>
      <t>m / e</t>
    </r>
    <r>
      <rPr>
        <vertAlign val="superscript"/>
        <sz val="12"/>
        <rFont val="Arial"/>
        <family val="2"/>
      </rPr>
      <t>2</t>
    </r>
  </si>
  <si>
    <r>
      <t>K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= k / e</t>
    </r>
  </si>
  <si>
    <r>
      <t>R</t>
    </r>
    <r>
      <rPr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</si>
  <si>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r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</si>
  <si>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C</t>
    </r>
  </si>
  <si>
    <r>
      <t>K</t>
    </r>
    <r>
      <rPr>
        <vertAlign val="subscript"/>
        <sz val="12"/>
        <rFont val="Calibri"/>
        <family val="2"/>
        <scheme val="minor"/>
      </rPr>
      <t>E</t>
    </r>
  </si>
  <si>
    <r>
      <t>C</t>
    </r>
    <r>
      <rPr>
        <vertAlign val="subscript"/>
        <sz val="12"/>
        <rFont val="Arial"/>
        <family val="2"/>
      </rPr>
      <t>E</t>
    </r>
  </si>
  <si>
    <r>
      <t>Pol</t>
    </r>
    <r>
      <rPr>
        <vertAlign val="subscript"/>
        <sz val="12"/>
        <rFont val="Arial"/>
        <family val="2"/>
      </rPr>
      <t>E</t>
    </r>
  </si>
  <si>
    <r>
      <t>Ril</t>
    </r>
    <r>
      <rPr>
        <vertAlign val="subscript"/>
        <sz val="12"/>
        <rFont val="Arial"/>
        <family val="2"/>
      </rPr>
      <t>E</t>
    </r>
  </si>
  <si>
    <r>
      <t>e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m</t>
    </r>
  </si>
  <si>
    <r>
      <rPr>
        <i/>
        <sz val="12"/>
        <rFont val="Symbol"/>
        <family val="1"/>
        <charset val="2"/>
      </rPr>
      <t>r</t>
    </r>
    <r>
      <rPr>
        <i/>
        <vertAlign val="subscript"/>
        <sz val="12"/>
        <rFont val="Arial"/>
        <family val="2"/>
      </rPr>
      <t>T</t>
    </r>
  </si>
  <si>
    <t>H</t>
  </si>
  <si>
    <t>I</t>
  </si>
  <si>
    <t>Pt</t>
  </si>
  <si>
    <t>U</t>
  </si>
  <si>
    <t>v</t>
  </si>
  <si>
    <t>mv</t>
  </si>
  <si>
    <t>v/m</t>
  </si>
  <si>
    <t>ev</t>
  </si>
  <si>
    <r>
      <rPr>
        <i/>
        <sz val="12"/>
        <rFont val="Arial"/>
        <family val="2"/>
      </rPr>
      <t>c</t>
    </r>
    <r>
      <rPr>
        <i/>
        <vertAlign val="subscript"/>
        <sz val="12"/>
        <rFont val="Arial"/>
        <family val="2"/>
      </rPr>
      <t>s</t>
    </r>
    <r>
      <rPr>
        <i/>
        <sz val="12"/>
        <rFont val="Arial"/>
        <family val="2"/>
      </rPr>
      <t xml:space="preserve"> = </t>
    </r>
    <r>
      <rPr>
        <i/>
        <sz val="12"/>
        <rFont val="Symbol"/>
        <family val="1"/>
        <charset val="2"/>
      </rPr>
      <t>l /</t>
    </r>
    <r>
      <rPr>
        <i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</si>
  <si>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s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4</t>
    </r>
  </si>
  <si>
    <t>et/m</t>
  </si>
  <si>
    <r>
      <t>R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/>
    </r>
  </si>
  <si>
    <r>
      <t>m</t>
    </r>
    <r>
      <rPr>
        <i/>
        <vertAlign val="subscript"/>
        <sz val="14"/>
        <color theme="1"/>
        <rFont val="Calibri"/>
        <family val="2"/>
        <scheme val="minor"/>
      </rPr>
      <t>p</t>
    </r>
  </si>
  <si>
    <r>
      <rPr>
        <i/>
        <sz val="14"/>
        <color theme="1"/>
        <rFont val="Symbol"/>
        <family val="1"/>
        <charset val="2"/>
      </rPr>
      <t>l</t>
    </r>
    <r>
      <rPr>
        <i/>
        <vertAlign val="subscript"/>
        <sz val="14"/>
        <color theme="1"/>
        <rFont val="Calibri"/>
        <family val="2"/>
        <scheme val="minor"/>
      </rPr>
      <t>p</t>
    </r>
  </si>
  <si>
    <r>
      <t xml:space="preserve">t = </t>
    </r>
    <r>
      <rPr>
        <i/>
        <sz val="14"/>
        <color theme="1"/>
        <rFont val="Symbol"/>
        <family val="1"/>
        <charset val="2"/>
      </rPr>
      <t>l</t>
    </r>
    <r>
      <rPr>
        <i/>
        <vertAlign val="subscript"/>
        <sz val="14"/>
        <color theme="1"/>
        <rFont val="Calibri"/>
        <family val="2"/>
        <scheme val="minor"/>
      </rPr>
      <t>p</t>
    </r>
    <r>
      <rPr>
        <i/>
        <sz val="14"/>
        <color theme="1"/>
        <rFont val="Calibri"/>
        <family val="2"/>
        <scheme val="minor"/>
      </rPr>
      <t>/c</t>
    </r>
  </si>
  <si>
    <t>protone c</t>
  </si>
  <si>
    <t>G2</t>
  </si>
  <si>
    <r>
      <t>G</t>
    </r>
    <r>
      <rPr>
        <vertAlign val="subscript"/>
        <sz val="12"/>
        <rFont val="Arial"/>
        <family val="2"/>
      </rPr>
      <t>p</t>
    </r>
  </si>
  <si>
    <t>t / e</t>
  </si>
  <si>
    <t>f / e</t>
  </si>
  <si>
    <r>
      <t>t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e</t>
    </r>
  </si>
  <si>
    <r>
      <t>e t</t>
    </r>
    <r>
      <rPr>
        <vertAlign val="superscript"/>
        <sz val="12"/>
        <rFont val="Arial"/>
        <family val="2"/>
      </rPr>
      <t>2</t>
    </r>
  </si>
  <si>
    <t>e t</t>
  </si>
  <si>
    <t>e f</t>
  </si>
  <si>
    <r>
      <t xml:space="preserve">  III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</si>
  <si>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  TAV. "Q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</si>
  <si>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VI  TAV. "M Q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</si>
  <si>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VII 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Q "</t>
    </r>
  </si>
  <si>
    <r>
      <t xml:space="preserve"> VIII  TAV. "M Q</t>
    </r>
    <r>
      <rPr>
        <i/>
        <vertAlign val="superscript"/>
        <sz val="12"/>
        <rFont val="Times New Roman"/>
        <family val="1"/>
      </rPr>
      <t>-2</t>
    </r>
    <r>
      <rPr>
        <i/>
        <sz val="12"/>
        <rFont val="Times New Roman"/>
        <family val="1"/>
      </rPr>
      <t>"</t>
    </r>
  </si>
  <si>
    <r>
      <t xml:space="preserve"> IX 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Q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"</t>
    </r>
  </si>
  <si>
    <r>
      <t>h c</t>
    </r>
    <r>
      <rPr>
        <vertAlign val="superscript"/>
        <sz val="14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</si>
</sst>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000E+00"/>
    <numFmt numFmtId="165" formatCode="0.000000E+00"/>
    <numFmt numFmtId="166" formatCode="0.00000E+00"/>
    <numFmt numFmtId="167" formatCode="0.00000000000E+00"/>
    <numFmt numFmtId="168" formatCode="0.0000000E+00"/>
    <numFmt numFmtId="169" formatCode="0.000000000"/>
    <numFmt numFmtId="170" formatCode="0.0000000000E+00"/>
    <numFmt numFmtId="171" formatCode="0.000000000E+00"/>
    <numFmt numFmtId="172" formatCode="0.00000000E+00"/>
    <numFmt numFmtId="173" formatCode="0.000000000000000E+00"/>
    <numFmt numFmtId="174" formatCode="0.0000000"/>
    <numFmt numFmtId="175" formatCode="0.000000000000E+00"/>
    <numFmt numFmtId="176" formatCode="0.000E+00"/>
    <numFmt numFmtId="177" formatCode="0.E+00"/>
    <numFmt numFmtId="178" formatCode="0.0E+00"/>
  </numFmts>
  <fonts count="6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sz val="8"/>
      <color indexed="12"/>
      <name val="Arial"/>
      <family val="2"/>
    </font>
    <font>
      <vertAlign val="superscript"/>
      <sz val="8"/>
      <color indexed="12"/>
      <name val="Arial"/>
      <family val="2"/>
    </font>
    <font>
      <i/>
      <sz val="8"/>
      <color indexed="12"/>
      <name val="Arial"/>
      <family val="2"/>
    </font>
    <font>
      <sz val="8"/>
      <color rgb="FFFF0000"/>
      <name val="Arial"/>
      <family val="2"/>
    </font>
    <font>
      <vertAlign val="subscript"/>
      <sz val="11"/>
      <color theme="1"/>
      <name val="Calibri"/>
      <family val="2"/>
      <scheme val="minor"/>
    </font>
    <font>
      <i/>
      <sz val="8"/>
      <color indexed="12"/>
      <name val="Symbol"/>
      <family val="1"/>
      <charset val="2"/>
    </font>
    <font>
      <sz val="8"/>
      <name val="Arial"/>
      <family val="2"/>
    </font>
    <font>
      <sz val="8"/>
      <color indexed="12"/>
      <name val="Symbol"/>
      <family val="1"/>
      <charset val="2"/>
    </font>
    <font>
      <vertAlign val="subscript"/>
      <sz val="8"/>
      <color indexed="12"/>
      <name val="Arial"/>
      <family val="2"/>
    </font>
    <font>
      <i/>
      <vertAlign val="subscript"/>
      <sz val="8"/>
      <color indexed="12"/>
      <name val="Arial"/>
      <family val="2"/>
    </font>
    <font>
      <i/>
      <sz val="8"/>
      <color indexed="12"/>
      <name val="Times New Roman"/>
      <family val="1"/>
    </font>
    <font>
      <i/>
      <vertAlign val="superscript"/>
      <sz val="8"/>
      <color indexed="12"/>
      <name val="Times New Roman"/>
      <family val="1"/>
    </font>
    <font>
      <i/>
      <sz val="14"/>
      <color indexed="12"/>
      <name val="Times New Roman"/>
      <family val="1"/>
    </font>
    <font>
      <i/>
      <vertAlign val="subscript"/>
      <sz val="11"/>
      <color theme="1"/>
      <name val="Arial"/>
      <family val="2"/>
    </font>
    <font>
      <i/>
      <vertAlign val="superscript"/>
      <sz val="8"/>
      <color indexed="12"/>
      <name val="Arial"/>
      <family val="2"/>
    </font>
    <font>
      <i/>
      <vertAlign val="superscript"/>
      <sz val="14"/>
      <color indexed="12"/>
      <name val="Times New Roman"/>
      <family val="1"/>
    </font>
    <font>
      <sz val="10"/>
      <color rgb="FFFF0000"/>
      <name val="Courier New"/>
      <family val="3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i/>
      <sz val="10"/>
      <color theme="1"/>
      <name val="Symbol"/>
      <family val="1"/>
      <charset val="2"/>
    </font>
    <font>
      <sz val="10"/>
      <color rgb="FFFF0000"/>
      <name val="Arial"/>
      <family val="2"/>
    </font>
    <font>
      <i/>
      <vertAlign val="subscript"/>
      <sz val="10"/>
      <color theme="1"/>
      <name val="Symbol"/>
      <family val="1"/>
      <charset val="2"/>
    </font>
    <font>
      <i/>
      <vertAlign val="subscript"/>
      <sz val="10"/>
      <color theme="1"/>
      <name val="Arial"/>
      <family val="2"/>
    </font>
    <font>
      <i/>
      <sz val="10"/>
      <color theme="1"/>
      <name val="Cambria"/>
      <family val="1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ourier New"/>
      <family val="3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ourier New"/>
      <family val="3"/>
    </font>
    <font>
      <sz val="11"/>
      <color rgb="FFFF0000"/>
      <name val="Calibri"/>
      <family val="2"/>
      <scheme val="minor"/>
    </font>
    <font>
      <sz val="12"/>
      <color rgb="FFFF0000"/>
      <name val="Courier New"/>
      <family val="3"/>
    </font>
    <font>
      <sz val="11"/>
      <color rgb="FF00B050"/>
      <name val="Arial"/>
      <family val="2"/>
    </font>
    <font>
      <sz val="10"/>
      <color rgb="FF00B050"/>
      <name val="Arial"/>
      <family val="2"/>
    </font>
    <font>
      <i/>
      <vertAlign val="subscript"/>
      <sz val="10"/>
      <color theme="1"/>
      <name val="Calibri"/>
      <family val="2"/>
      <scheme val="minor"/>
    </font>
    <font>
      <sz val="14"/>
      <name val="Arial"/>
      <family val="2"/>
    </font>
    <font>
      <sz val="11"/>
      <name val="Calibri"/>
      <family val="2"/>
      <scheme val="minor"/>
    </font>
    <font>
      <i/>
      <sz val="8"/>
      <name val="Times New Roman"/>
      <family val="1"/>
    </font>
    <font>
      <i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vertAlign val="superscript"/>
      <sz val="12"/>
      <name val="Arial"/>
      <family val="2"/>
    </font>
    <font>
      <i/>
      <sz val="12"/>
      <name val="Arial"/>
      <family val="2"/>
    </font>
    <font>
      <vertAlign val="subscript"/>
      <sz val="12"/>
      <name val="Calibri"/>
      <family val="2"/>
      <scheme val="minor"/>
    </font>
    <font>
      <i/>
      <sz val="12"/>
      <name val="Symbol"/>
      <family val="1"/>
      <charset val="2"/>
    </font>
    <font>
      <sz val="12"/>
      <name val="Symbol"/>
      <family val="1"/>
      <charset val="2"/>
    </font>
    <font>
      <vertAlign val="subscript"/>
      <sz val="12"/>
      <name val="Arial"/>
      <family val="2"/>
    </font>
    <font>
      <i/>
      <vertAlign val="subscript"/>
      <sz val="12"/>
      <name val="Arial"/>
      <family val="2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i/>
      <vertAlign val="superscript"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vertAlign val="subscript"/>
      <sz val="14"/>
      <color theme="1"/>
      <name val="Calibri"/>
      <family val="2"/>
      <scheme val="minor"/>
    </font>
    <font>
      <i/>
      <sz val="14"/>
      <color theme="1"/>
      <name val="Symbol"/>
      <family val="1"/>
      <charset val="2"/>
    </font>
    <font>
      <vertAlign val="superscript"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3" xfId="0" applyNumberFormat="1" applyBorder="1"/>
    <xf numFmtId="165" fontId="4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14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Border="1"/>
    <xf numFmtId="0" fontId="0" fillId="0" borderId="3" xfId="0" applyBorder="1"/>
    <xf numFmtId="0" fontId="0" fillId="0" borderId="0" xfId="0" applyFill="1"/>
    <xf numFmtId="0" fontId="0" fillId="0" borderId="0" xfId="0" applyNumberForma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0" fillId="3" borderId="3" xfId="0" applyNumberFormat="1" applyFill="1" applyBorder="1"/>
    <xf numFmtId="165" fontId="4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/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169" fontId="24" fillId="0" borderId="0" xfId="0" applyNumberFormat="1" applyFont="1"/>
    <xf numFmtId="0" fontId="21" fillId="0" borderId="0" xfId="0" applyFont="1" applyAlignment="1">
      <alignment horizontal="left"/>
    </xf>
    <xf numFmtId="0" fontId="21" fillId="0" borderId="0" xfId="0" applyFont="1" applyFill="1"/>
    <xf numFmtId="0" fontId="28" fillId="0" borderId="0" xfId="0" applyFont="1" applyFill="1" applyAlignment="1">
      <alignment horizontal="center"/>
    </xf>
    <xf numFmtId="172" fontId="24" fillId="0" borderId="0" xfId="0" applyNumberFormat="1" applyFont="1" applyFill="1" applyBorder="1"/>
    <xf numFmtId="170" fontId="21" fillId="0" borderId="0" xfId="0" applyNumberFormat="1" applyFont="1" applyFill="1"/>
    <xf numFmtId="170" fontId="21" fillId="0" borderId="4" xfId="0" applyNumberFormat="1" applyFont="1" applyFill="1" applyBorder="1"/>
    <xf numFmtId="170" fontId="21" fillId="0" borderId="5" xfId="0" applyNumberFormat="1" applyFont="1" applyFill="1" applyBorder="1"/>
    <xf numFmtId="172" fontId="21" fillId="0" borderId="0" xfId="0" applyNumberFormat="1" applyFont="1"/>
    <xf numFmtId="0" fontId="21" fillId="0" borderId="0" xfId="0" applyFont="1" applyAlignment="1">
      <alignment horizontal="center" vertical="center"/>
    </xf>
    <xf numFmtId="167" fontId="21" fillId="0" borderId="0" xfId="0" applyNumberFormat="1" applyFont="1"/>
    <xf numFmtId="164" fontId="24" fillId="0" borderId="0" xfId="0" applyNumberFormat="1" applyFont="1" applyFill="1" applyBorder="1"/>
    <xf numFmtId="11" fontId="30" fillId="0" borderId="0" xfId="0" applyNumberFormat="1" applyFont="1" applyAlignment="1">
      <alignment horizontal="right"/>
    </xf>
    <xf numFmtId="0" fontId="24" fillId="0" borderId="0" xfId="0" applyFont="1"/>
    <xf numFmtId="166" fontId="30" fillId="0" borderId="0" xfId="0" applyNumberFormat="1" applyFont="1"/>
    <xf numFmtId="0" fontId="33" fillId="0" borderId="0" xfId="0" applyFont="1" applyBorder="1" applyAlignment="1">
      <alignment horizontal="center"/>
    </xf>
    <xf numFmtId="165" fontId="24" fillId="0" borderId="0" xfId="0" applyNumberFormat="1" applyFont="1"/>
    <xf numFmtId="0" fontId="35" fillId="0" borderId="0" xfId="0" applyFont="1" applyAlignment="1">
      <alignment horizontal="right"/>
    </xf>
    <xf numFmtId="0" fontId="22" fillId="0" borderId="0" xfId="0" applyFont="1" applyFill="1" applyAlignment="1">
      <alignment horizontal="center"/>
    </xf>
    <xf numFmtId="165" fontId="24" fillId="0" borderId="0" xfId="0" applyNumberFormat="1" applyFont="1" applyFill="1"/>
    <xf numFmtId="173" fontId="21" fillId="0" borderId="0" xfId="0" applyNumberFormat="1" applyFont="1" applyFill="1"/>
    <xf numFmtId="172" fontId="21" fillId="0" borderId="0" xfId="0" applyNumberFormat="1" applyFont="1" applyFill="1"/>
    <xf numFmtId="0" fontId="24" fillId="0" borderId="0" xfId="0" applyFont="1" applyFill="1" applyAlignment="1">
      <alignment horizontal="center" vertical="center"/>
    </xf>
    <xf numFmtId="171" fontId="0" fillId="0" borderId="0" xfId="0" applyNumberFormat="1"/>
    <xf numFmtId="170" fontId="0" fillId="0" borderId="0" xfId="0" applyNumberFormat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0" fontId="4" fillId="0" borderId="3" xfId="0" applyNumberFormat="1" applyFont="1" applyBorder="1" applyAlignment="1">
      <alignment horizontal="center" vertical="center"/>
    </xf>
    <xf numFmtId="172" fontId="0" fillId="0" borderId="0" xfId="0" applyNumberFormat="1" applyAlignment="1">
      <alignment horizontal="right"/>
    </xf>
    <xf numFmtId="172" fontId="1" fillId="2" borderId="2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2" fontId="4" fillId="0" borderId="3" xfId="0" applyNumberFormat="1" applyFont="1" applyBorder="1" applyAlignment="1">
      <alignment horizontal="right" vertical="center"/>
    </xf>
    <xf numFmtId="172" fontId="4" fillId="3" borderId="3" xfId="0" applyNumberFormat="1" applyFont="1" applyFill="1" applyBorder="1" applyAlignment="1">
      <alignment horizontal="right" vertical="center"/>
    </xf>
    <xf numFmtId="172" fontId="4" fillId="0" borderId="0" xfId="0" applyNumberFormat="1" applyFont="1" applyFill="1" applyBorder="1" applyAlignment="1">
      <alignment horizontal="right" vertical="center"/>
    </xf>
    <xf numFmtId="171" fontId="0" fillId="0" borderId="0" xfId="0" applyNumberFormat="1" applyAlignment="1">
      <alignment horizontal="right"/>
    </xf>
    <xf numFmtId="171" fontId="1" fillId="0" borderId="0" xfId="0" applyNumberFormat="1" applyFont="1" applyFill="1" applyBorder="1" applyAlignment="1">
      <alignment horizontal="right"/>
    </xf>
    <xf numFmtId="171" fontId="4" fillId="0" borderId="3" xfId="0" applyNumberFormat="1" applyFont="1" applyBorder="1" applyAlignment="1">
      <alignment horizontal="right" vertical="center"/>
    </xf>
    <xf numFmtId="171" fontId="4" fillId="3" borderId="3" xfId="0" applyNumberFormat="1" applyFont="1" applyFill="1" applyBorder="1" applyAlignment="1">
      <alignment horizontal="right" vertical="center"/>
    </xf>
    <xf numFmtId="171" fontId="7" fillId="3" borderId="3" xfId="0" applyNumberFormat="1" applyFont="1" applyFill="1" applyBorder="1" applyAlignment="1">
      <alignment horizontal="right" vertical="center"/>
    </xf>
    <xf numFmtId="171" fontId="16" fillId="0" borderId="0" xfId="0" applyNumberFormat="1" applyFont="1" applyFill="1" applyBorder="1" applyAlignment="1">
      <alignment horizontal="right" vertical="center"/>
    </xf>
    <xf numFmtId="171" fontId="10" fillId="3" borderId="3" xfId="0" applyNumberFormat="1" applyFont="1" applyFill="1" applyBorder="1" applyAlignment="1">
      <alignment horizontal="right" vertical="center"/>
    </xf>
    <xf numFmtId="170" fontId="0" fillId="0" borderId="0" xfId="0" applyNumberFormat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170" fontId="4" fillId="0" borderId="3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70" fontId="10" fillId="3" borderId="3" xfId="0" applyNumberFormat="1" applyFont="1" applyFill="1" applyBorder="1" applyAlignment="1">
      <alignment horizontal="right" vertical="center"/>
    </xf>
    <xf numFmtId="171" fontId="10" fillId="0" borderId="0" xfId="0" applyNumberFormat="1" applyFont="1" applyFill="1" applyBorder="1" applyAlignment="1">
      <alignment horizontal="right"/>
    </xf>
    <xf numFmtId="168" fontId="1" fillId="2" borderId="2" xfId="0" applyNumberFormat="1" applyFont="1" applyFill="1" applyBorder="1" applyAlignment="1">
      <alignment horizontal="right"/>
    </xf>
    <xf numFmtId="171" fontId="1" fillId="2" borderId="0" xfId="0" applyNumberFormat="1" applyFont="1" applyFill="1" applyAlignment="1">
      <alignment horizontal="right"/>
    </xf>
    <xf numFmtId="171" fontId="1" fillId="0" borderId="0" xfId="0" applyNumberFormat="1" applyFont="1" applyFill="1" applyAlignment="1">
      <alignment horizontal="right"/>
    </xf>
    <xf numFmtId="171" fontId="4" fillId="0" borderId="0" xfId="0" applyNumberFormat="1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right"/>
    </xf>
    <xf numFmtId="171" fontId="4" fillId="0" borderId="3" xfId="0" applyNumberFormat="1" applyFont="1" applyFill="1" applyBorder="1" applyAlignment="1">
      <alignment horizontal="right" vertical="center"/>
    </xf>
    <xf numFmtId="171" fontId="10" fillId="0" borderId="3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/>
    </xf>
    <xf numFmtId="0" fontId="37" fillId="0" borderId="0" xfId="0" applyFont="1" applyAlignment="1">
      <alignment horizontal="center"/>
    </xf>
    <xf numFmtId="0" fontId="37" fillId="0" borderId="0" xfId="0" applyFont="1" applyFill="1" applyAlignment="1">
      <alignment horizontal="center"/>
    </xf>
    <xf numFmtId="0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3" borderId="0" xfId="0" applyFont="1" applyFill="1" applyAlignment="1">
      <alignment horizontal="center"/>
    </xf>
    <xf numFmtId="0" fontId="3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171" fontId="24" fillId="0" borderId="0" xfId="0" applyNumberFormat="1" applyFont="1" applyAlignment="1">
      <alignment horizontal="center"/>
    </xf>
    <xf numFmtId="172" fontId="24" fillId="0" borderId="0" xfId="0" applyNumberFormat="1" applyFont="1" applyAlignment="1">
      <alignment horizontal="center"/>
    </xf>
    <xf numFmtId="170" fontId="24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/>
    <xf numFmtId="171" fontId="38" fillId="0" borderId="0" xfId="0" applyNumberFormat="1" applyFont="1" applyAlignment="1">
      <alignment horizontal="right"/>
    </xf>
    <xf numFmtId="170" fontId="38" fillId="0" borderId="0" xfId="0" applyNumberFormat="1" applyFont="1" applyAlignment="1">
      <alignment horizontal="right"/>
    </xf>
    <xf numFmtId="165" fontId="39" fillId="0" borderId="0" xfId="0" applyNumberFormat="1" applyFont="1" applyAlignment="1">
      <alignment horizontal="right"/>
    </xf>
    <xf numFmtId="168" fontId="39" fillId="0" borderId="0" xfId="0" applyNumberFormat="1" applyFont="1" applyAlignment="1">
      <alignment horizontal="right"/>
    </xf>
    <xf numFmtId="168" fontId="0" fillId="0" borderId="0" xfId="0" applyNumberFormat="1"/>
    <xf numFmtId="172" fontId="0" fillId="0" borderId="0" xfId="0" applyNumberFormat="1"/>
    <xf numFmtId="0" fontId="41" fillId="0" borderId="0" xfId="0" applyFont="1"/>
    <xf numFmtId="171" fontId="40" fillId="0" borderId="3" xfId="0" applyNumberFormat="1" applyFont="1" applyBorder="1"/>
    <xf numFmtId="167" fontId="0" fillId="0" borderId="0" xfId="0" applyNumberFormat="1"/>
    <xf numFmtId="174" fontId="20" fillId="0" borderId="6" xfId="0" applyNumberFormat="1" applyFont="1" applyBorder="1"/>
    <xf numFmtId="171" fontId="20" fillId="0" borderId="5" xfId="0" applyNumberFormat="1" applyFont="1" applyBorder="1"/>
    <xf numFmtId="171" fontId="0" fillId="0" borderId="0" xfId="0" applyNumberFormat="1" applyAlignment="1">
      <alignment horizontal="center"/>
    </xf>
    <xf numFmtId="171" fontId="36" fillId="0" borderId="4" xfId="0" applyNumberFormat="1" applyFont="1" applyBorder="1"/>
    <xf numFmtId="167" fontId="20" fillId="0" borderId="6" xfId="0" applyNumberFormat="1" applyFont="1" applyBorder="1"/>
    <xf numFmtId="167" fontId="20" fillId="0" borderId="5" xfId="0" applyNumberFormat="1" applyFont="1" applyBorder="1"/>
    <xf numFmtId="172" fontId="42" fillId="0" borderId="0" xfId="0" applyNumberFormat="1" applyFont="1"/>
    <xf numFmtId="171" fontId="43" fillId="0" borderId="0" xfId="0" applyNumberFormat="1" applyFont="1"/>
    <xf numFmtId="170" fontId="43" fillId="0" borderId="0" xfId="0" applyNumberFormat="1" applyFont="1"/>
    <xf numFmtId="172" fontId="43" fillId="0" borderId="0" xfId="0" applyNumberFormat="1" applyFont="1"/>
    <xf numFmtId="171" fontId="42" fillId="0" borderId="0" xfId="0" applyNumberFormat="1" applyFont="1"/>
    <xf numFmtId="170" fontId="42" fillId="0" borderId="0" xfId="0" applyNumberFormat="1" applyFont="1"/>
    <xf numFmtId="172" fontId="43" fillId="0" borderId="0" xfId="0" applyNumberFormat="1" applyFont="1" applyFill="1" applyBorder="1"/>
    <xf numFmtId="167" fontId="43" fillId="0" borderId="0" xfId="0" applyNumberFormat="1" applyFont="1"/>
    <xf numFmtId="171" fontId="43" fillId="0" borderId="0" xfId="0" applyNumberFormat="1" applyFont="1" applyFill="1"/>
    <xf numFmtId="172" fontId="43" fillId="0" borderId="0" xfId="0" applyNumberFormat="1" applyFont="1" applyFill="1"/>
    <xf numFmtId="175" fontId="31" fillId="4" borderId="3" xfId="0" applyNumberFormat="1" applyFont="1" applyFill="1" applyBorder="1"/>
    <xf numFmtId="175" fontId="21" fillId="0" borderId="0" xfId="0" applyNumberFormat="1" applyFont="1"/>
    <xf numFmtId="167" fontId="20" fillId="0" borderId="4" xfId="0" applyNumberFormat="1" applyFont="1" applyBorder="1"/>
    <xf numFmtId="175" fontId="31" fillId="0" borderId="4" xfId="0" applyNumberFormat="1" applyFont="1" applyFill="1" applyBorder="1"/>
    <xf numFmtId="175" fontId="31" fillId="0" borderId="5" xfId="0" applyNumberFormat="1" applyFont="1" applyFill="1" applyBorder="1"/>
    <xf numFmtId="175" fontId="21" fillId="0" borderId="0" xfId="0" applyNumberFormat="1" applyFont="1" applyFill="1"/>
    <xf numFmtId="0" fontId="46" fillId="0" borderId="0" xfId="0" applyFont="1"/>
    <xf numFmtId="0" fontId="46" fillId="0" borderId="0" xfId="0" applyNumberFormat="1" applyFont="1"/>
    <xf numFmtId="167" fontId="10" fillId="0" borderId="0" xfId="0" applyNumberFormat="1" applyFont="1" applyFill="1" applyBorder="1" applyAlignment="1">
      <alignment horizontal="center" vertical="center"/>
    </xf>
    <xf numFmtId="167" fontId="48" fillId="0" borderId="0" xfId="0" applyNumberFormat="1" applyFont="1" applyFill="1" applyBorder="1" applyAlignment="1">
      <alignment horizontal="center" vertical="center"/>
    </xf>
    <xf numFmtId="167" fontId="47" fillId="0" borderId="0" xfId="0" applyNumberFormat="1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center" vertical="center"/>
    </xf>
    <xf numFmtId="0" fontId="51" fillId="0" borderId="3" xfId="0" applyNumberFormat="1" applyFont="1" applyBorder="1"/>
    <xf numFmtId="165" fontId="50" fillId="0" borderId="3" xfId="0" applyNumberFormat="1" applyFont="1" applyBorder="1" applyAlignment="1">
      <alignment horizontal="center" vertical="center"/>
    </xf>
    <xf numFmtId="165" fontId="50" fillId="3" borderId="3" xfId="0" applyNumberFormat="1" applyFont="1" applyFill="1" applyBorder="1" applyAlignment="1">
      <alignment horizontal="center" vertical="center"/>
    </xf>
    <xf numFmtId="165" fontId="50" fillId="0" borderId="3" xfId="0" applyNumberFormat="1" applyFont="1" applyFill="1" applyBorder="1" applyAlignment="1">
      <alignment horizontal="center" vertical="center"/>
    </xf>
    <xf numFmtId="165" fontId="53" fillId="0" borderId="3" xfId="0" applyNumberFormat="1" applyFont="1" applyBorder="1" applyAlignment="1">
      <alignment horizontal="center" vertical="center"/>
    </xf>
    <xf numFmtId="0" fontId="51" fillId="0" borderId="3" xfId="0" applyFont="1" applyBorder="1"/>
    <xf numFmtId="165" fontId="55" fillId="3" borderId="3" xfId="0" applyNumberFormat="1" applyFont="1" applyFill="1" applyBorder="1" applyAlignment="1">
      <alignment horizontal="center" vertical="center"/>
    </xf>
    <xf numFmtId="165" fontId="53" fillId="3" borderId="3" xfId="0" applyNumberFormat="1" applyFont="1" applyFill="1" applyBorder="1" applyAlignment="1">
      <alignment horizontal="center" vertical="center"/>
    </xf>
    <xf numFmtId="166" fontId="50" fillId="0" borderId="3" xfId="0" applyNumberFormat="1" applyFont="1" applyBorder="1" applyAlignment="1">
      <alignment horizontal="center" vertical="center"/>
    </xf>
    <xf numFmtId="165" fontId="59" fillId="0" borderId="3" xfId="0" applyNumberFormat="1" applyFont="1" applyBorder="1" applyAlignment="1">
      <alignment horizontal="center" vertical="center"/>
    </xf>
    <xf numFmtId="166" fontId="50" fillId="3" borderId="3" xfId="0" applyNumberFormat="1" applyFont="1" applyFill="1" applyBorder="1" applyAlignment="1">
      <alignment horizontal="center" vertical="center"/>
    </xf>
    <xf numFmtId="0" fontId="50" fillId="0" borderId="3" xfId="0" applyFont="1" applyBorder="1"/>
    <xf numFmtId="0" fontId="55" fillId="3" borderId="3" xfId="0" applyNumberFormat="1" applyFont="1" applyFill="1" applyBorder="1"/>
    <xf numFmtId="0" fontId="51" fillId="3" borderId="3" xfId="0" applyFont="1" applyFill="1" applyBorder="1"/>
    <xf numFmtId="165" fontId="50" fillId="0" borderId="3" xfId="0" applyNumberFormat="1" applyFont="1" applyBorder="1"/>
    <xf numFmtId="165" fontId="51" fillId="0" borderId="3" xfId="0" applyNumberFormat="1" applyFont="1" applyBorder="1"/>
    <xf numFmtId="165" fontId="49" fillId="0" borderId="3" xfId="0" applyNumberFormat="1" applyFont="1" applyBorder="1"/>
    <xf numFmtId="165" fontId="50" fillId="3" borderId="3" xfId="0" applyNumberFormat="1" applyFont="1" applyFill="1" applyBorder="1"/>
    <xf numFmtId="165" fontId="51" fillId="3" borderId="3" xfId="0" applyNumberFormat="1" applyFont="1" applyFill="1" applyBorder="1"/>
    <xf numFmtId="166" fontId="50" fillId="0" borderId="3" xfId="0" applyNumberFormat="1" applyFont="1" applyBorder="1"/>
    <xf numFmtId="166" fontId="51" fillId="0" borderId="3" xfId="0" applyNumberFormat="1" applyFont="1" applyBorder="1"/>
    <xf numFmtId="166" fontId="53" fillId="0" borderId="3" xfId="0" applyNumberFormat="1" applyFont="1" applyBorder="1" applyAlignment="1">
      <alignment horizontal="center" vertical="center"/>
    </xf>
    <xf numFmtId="166" fontId="50" fillId="3" borderId="3" xfId="0" applyNumberFormat="1" applyFont="1" applyFill="1" applyBorder="1"/>
    <xf numFmtId="166" fontId="51" fillId="3" borderId="3" xfId="0" applyNumberFormat="1" applyFont="1" applyFill="1" applyBorder="1"/>
    <xf numFmtId="164" fontId="50" fillId="3" borderId="3" xfId="0" applyNumberFormat="1" applyFont="1" applyFill="1" applyBorder="1" applyAlignment="1">
      <alignment horizontal="center" vertical="center"/>
    </xf>
    <xf numFmtId="164" fontId="50" fillId="0" borderId="3" xfId="0" applyNumberFormat="1" applyFont="1" applyBorder="1" applyAlignment="1">
      <alignment horizontal="center" vertical="center"/>
    </xf>
    <xf numFmtId="0" fontId="50" fillId="3" borderId="3" xfId="0" applyFont="1" applyFill="1" applyBorder="1"/>
    <xf numFmtId="166" fontId="50" fillId="0" borderId="3" xfId="0" applyNumberFormat="1" applyFont="1" applyFill="1" applyBorder="1" applyAlignment="1">
      <alignment horizontal="center" vertical="center"/>
    </xf>
    <xf numFmtId="166" fontId="55" fillId="3" borderId="3" xfId="0" applyNumberFormat="1" applyFont="1" applyFill="1" applyBorder="1" applyAlignment="1">
      <alignment horizontal="center" vertical="center"/>
    </xf>
    <xf numFmtId="166" fontId="53" fillId="3" borderId="3" xfId="0" applyNumberFormat="1" applyFont="1" applyFill="1" applyBorder="1" applyAlignment="1">
      <alignment horizontal="center" vertical="center"/>
    </xf>
    <xf numFmtId="166" fontId="59" fillId="0" borderId="3" xfId="0" applyNumberFormat="1" applyFont="1" applyBorder="1" applyAlignment="1">
      <alignment horizontal="center" vertical="center"/>
    </xf>
    <xf numFmtId="176" fontId="50" fillId="0" borderId="3" xfId="0" applyNumberFormat="1" applyFont="1" applyBorder="1" applyAlignment="1">
      <alignment horizontal="center" vertical="center"/>
    </xf>
    <xf numFmtId="164" fontId="53" fillId="0" borderId="3" xfId="0" applyNumberFormat="1" applyFont="1" applyBorder="1" applyAlignment="1">
      <alignment horizontal="center" vertical="center"/>
    </xf>
    <xf numFmtId="166" fontId="51" fillId="0" borderId="0" xfId="0" applyNumberFormat="1" applyFont="1"/>
    <xf numFmtId="177" fontId="50" fillId="0" borderId="3" xfId="0" applyNumberFormat="1" applyFont="1" applyBorder="1" applyAlignment="1">
      <alignment horizontal="left" vertical="center" indent="4"/>
    </xf>
    <xf numFmtId="0" fontId="62" fillId="0" borderId="0" xfId="0" applyFont="1" applyAlignment="1">
      <alignment horizontal="center"/>
    </xf>
    <xf numFmtId="11" fontId="50" fillId="3" borderId="3" xfId="0" applyNumberFormat="1" applyFont="1" applyFill="1" applyBorder="1" applyAlignment="1">
      <alignment horizontal="center" vertical="center"/>
    </xf>
    <xf numFmtId="166" fontId="62" fillId="0" borderId="3" xfId="0" applyNumberFormat="1" applyFont="1" applyBorder="1"/>
    <xf numFmtId="166" fontId="63" fillId="0" borderId="3" xfId="0" applyNumberFormat="1" applyFont="1" applyBorder="1"/>
    <xf numFmtId="0" fontId="63" fillId="0" borderId="3" xfId="0" applyFont="1" applyBorder="1" applyAlignment="1">
      <alignment horizontal="center"/>
    </xf>
    <xf numFmtId="164" fontId="63" fillId="0" borderId="3" xfId="0" applyNumberFormat="1" applyFont="1" applyBorder="1"/>
    <xf numFmtId="178" fontId="50" fillId="0" borderId="3" xfId="0" applyNumberFormat="1" applyFont="1" applyBorder="1"/>
    <xf numFmtId="11" fontId="50" fillId="0" borderId="3" xfId="0" applyNumberFormat="1" applyFont="1" applyBorder="1"/>
    <xf numFmtId="165" fontId="63" fillId="0" borderId="3" xfId="0" applyNumberFormat="1" applyFont="1" applyBorder="1"/>
    <xf numFmtId="11" fontId="50" fillId="3" borderId="3" xfId="0" applyNumberFormat="1" applyFont="1" applyFill="1" applyBorder="1"/>
    <xf numFmtId="0" fontId="62" fillId="0" borderId="0" xfId="0" applyFont="1"/>
    <xf numFmtId="0" fontId="62" fillId="0" borderId="0" xfId="0" applyFont="1" applyFill="1"/>
    <xf numFmtId="167" fontId="45" fillId="0" borderId="0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center"/>
    </xf>
    <xf numFmtId="0" fontId="63" fillId="0" borderId="0" xfId="0" applyNumberFormat="1" applyFont="1" applyAlignment="1">
      <alignment horizontal="center"/>
    </xf>
    <xf numFmtId="167" fontId="45" fillId="0" borderId="0" xfId="0" applyNumberFormat="1" applyFont="1" applyFill="1" applyBorder="1" applyAlignment="1">
      <alignment horizontal="center"/>
    </xf>
    <xf numFmtId="0" fontId="64" fillId="2" borderId="1" xfId="0" applyFont="1" applyFill="1" applyBorder="1" applyAlignment="1">
      <alignment horizontal="center"/>
    </xf>
    <xf numFmtId="164" fontId="64" fillId="2" borderId="2" xfId="0" applyNumberFormat="1" applyFont="1" applyFill="1" applyBorder="1" applyAlignment="1">
      <alignment horizontal="center"/>
    </xf>
    <xf numFmtId="0" fontId="64" fillId="2" borderId="1" xfId="0" applyFont="1" applyFill="1" applyBorder="1"/>
    <xf numFmtId="164" fontId="64" fillId="2" borderId="2" xfId="0" applyNumberFormat="1" applyFont="1" applyFill="1" applyBorder="1"/>
    <xf numFmtId="0" fontId="64" fillId="2" borderId="0" xfId="0" applyFont="1" applyFill="1" applyAlignment="1">
      <alignment horizontal="center"/>
    </xf>
    <xf numFmtId="11" fontId="50" fillId="0" borderId="3" xfId="0" applyNumberFormat="1" applyFont="1" applyBorder="1" applyAlignment="1">
      <alignment vertical="center"/>
    </xf>
    <xf numFmtId="11" fontId="50" fillId="3" borderId="3" xfId="0" applyNumberFormat="1" applyFont="1" applyFill="1" applyBorder="1" applyAlignment="1">
      <alignment vertical="center"/>
    </xf>
    <xf numFmtId="178" fontId="50" fillId="0" borderId="3" xfId="0" applyNumberFormat="1" applyFont="1" applyBorder="1" applyAlignment="1">
      <alignment vertical="center"/>
    </xf>
    <xf numFmtId="166" fontId="63" fillId="0" borderId="3" xfId="0" applyNumberFormat="1" applyFont="1" applyBorder="1" applyAlignment="1">
      <alignment vertical="center"/>
    </xf>
    <xf numFmtId="165" fontId="63" fillId="3" borderId="3" xfId="0" applyNumberFormat="1" applyFont="1" applyFill="1" applyBorder="1" applyAlignment="1">
      <alignment vertical="center"/>
    </xf>
    <xf numFmtId="165" fontId="63" fillId="0" borderId="3" xfId="0" applyNumberFormat="1" applyFont="1" applyBorder="1" applyAlignment="1">
      <alignment vertical="center"/>
    </xf>
    <xf numFmtId="164" fontId="63" fillId="0" borderId="3" xfId="0" applyNumberFormat="1" applyFont="1" applyBorder="1" applyAlignment="1">
      <alignment vertical="center"/>
    </xf>
    <xf numFmtId="166" fontId="63" fillId="3" borderId="3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1"/>
  <sheetViews>
    <sheetView tabSelected="1" topLeftCell="A2" zoomScale="69" zoomScaleNormal="69" workbookViewId="0">
      <selection activeCell="AA16" sqref="AA16"/>
    </sheetView>
  </sheetViews>
  <sheetFormatPr defaultRowHeight="18.75" x14ac:dyDescent="0.3"/>
  <cols>
    <col min="1" max="1" width="4.28515625" style="180" customWidth="1"/>
    <col min="2" max="2" width="3.28515625" customWidth="1"/>
    <col min="3" max="3" width="11.140625" bestFit="1" customWidth="1"/>
    <col min="4" max="4" width="3.85546875" customWidth="1"/>
    <col min="5" max="5" width="15.140625" bestFit="1" customWidth="1"/>
    <col min="6" max="6" width="4.5703125" customWidth="1"/>
    <col min="7" max="7" width="15.85546875" customWidth="1"/>
    <col min="8" max="8" width="3.28515625" customWidth="1"/>
    <col min="9" max="9" width="15.140625" bestFit="1" customWidth="1"/>
    <col min="10" max="10" width="6" customWidth="1"/>
    <col min="11" max="11" width="15.140625" customWidth="1"/>
    <col min="12" max="12" width="11" customWidth="1"/>
    <col min="13" max="13" width="16.42578125" bestFit="1" customWidth="1"/>
    <col min="14" max="14" width="6.7109375" customWidth="1"/>
    <col min="15" max="15" width="17.140625" bestFit="1" customWidth="1"/>
    <col min="16" max="16" width="4" customWidth="1"/>
    <col min="17" max="17" width="17.140625" bestFit="1" customWidth="1"/>
    <col min="18" max="18" width="8.85546875" customWidth="1"/>
    <col min="19" max="19" width="17.85546875" customWidth="1"/>
  </cols>
  <sheetData>
    <row r="1" spans="1:19" ht="24.95" customHeight="1" x14ac:dyDescent="0.3"/>
    <row r="2" spans="1:19" ht="24.95" customHeight="1" x14ac:dyDescent="0.35">
      <c r="C2" s="170" t="s">
        <v>218</v>
      </c>
      <c r="D2" s="1"/>
      <c r="E2" s="190" t="s">
        <v>217</v>
      </c>
      <c r="F2" s="186" t="s">
        <v>214</v>
      </c>
      <c r="G2" s="187">
        <f>1.67262192369E-27</f>
        <v>1.6726219236900001E-27</v>
      </c>
      <c r="H2" s="186" t="s">
        <v>215</v>
      </c>
      <c r="I2" s="187">
        <v>1.3214098553899999E-15</v>
      </c>
      <c r="J2" s="186" t="s">
        <v>3</v>
      </c>
      <c r="K2" s="187">
        <v>1.602176565E-19</v>
      </c>
      <c r="L2" s="186" t="s">
        <v>216</v>
      </c>
      <c r="M2" s="187">
        <f>I2/O2</f>
        <v>4.4077488279908628E-24</v>
      </c>
      <c r="N2" s="186" t="s">
        <v>5</v>
      </c>
      <c r="O2" s="187">
        <v>299792458</v>
      </c>
      <c r="P2" s="188" t="s">
        <v>6</v>
      </c>
      <c r="Q2" s="189">
        <v>1.3795102530000001E-23</v>
      </c>
    </row>
    <row r="3" spans="1:19" ht="24.95" customHeight="1" x14ac:dyDescent="0.3">
      <c r="B3" s="11"/>
      <c r="C3" s="11"/>
      <c r="D3" s="12"/>
      <c r="E3" s="13"/>
      <c r="F3" s="14"/>
      <c r="G3" s="15"/>
      <c r="H3" s="14"/>
      <c r="I3" s="15"/>
      <c r="J3" s="14"/>
      <c r="K3" s="15"/>
      <c r="L3" s="14"/>
      <c r="M3" s="15"/>
      <c r="N3" s="14"/>
      <c r="O3" s="15"/>
      <c r="P3" s="16"/>
      <c r="Q3" s="17"/>
    </row>
    <row r="4" spans="1:19" ht="24.95" customHeight="1" x14ac:dyDescent="0.3">
      <c r="A4" s="170"/>
      <c r="B4" s="183"/>
      <c r="C4" s="183" t="s">
        <v>7</v>
      </c>
      <c r="D4" s="184"/>
      <c r="E4" s="182" t="s">
        <v>8</v>
      </c>
      <c r="F4" s="182"/>
      <c r="G4" s="182" t="s">
        <v>9</v>
      </c>
      <c r="H4" s="182"/>
      <c r="I4" s="182" t="s">
        <v>10</v>
      </c>
      <c r="J4" s="182"/>
      <c r="K4" s="132" t="s">
        <v>11</v>
      </c>
      <c r="L4" s="132"/>
      <c r="M4" s="182" t="s">
        <v>12</v>
      </c>
      <c r="N4" s="182"/>
      <c r="O4" s="185" t="s">
        <v>13</v>
      </c>
      <c r="P4" s="182"/>
      <c r="Q4" s="182" t="s">
        <v>202</v>
      </c>
      <c r="R4" s="183"/>
      <c r="S4" s="183" t="s">
        <v>203</v>
      </c>
    </row>
    <row r="5" spans="1:19" s="11" customFormat="1" ht="24.95" customHeight="1" x14ac:dyDescent="0.3">
      <c r="A5" s="181">
        <v>1</v>
      </c>
      <c r="B5" s="149"/>
      <c r="C5" s="177">
        <f>C7*K5</f>
        <v>6372113620110.4111</v>
      </c>
      <c r="D5" s="155"/>
      <c r="E5" s="143">
        <f>E7*K5</f>
        <v>8.420173737278748E-3</v>
      </c>
      <c r="F5" s="143"/>
      <c r="G5" s="143">
        <f>G7*K5</f>
        <v>1.1126500560536187E-17</v>
      </c>
      <c r="H5" s="143"/>
      <c r="I5" s="143">
        <f>I7*K5</f>
        <v>1.4702667496694873E-32</v>
      </c>
      <c r="J5" s="143" t="s">
        <v>167</v>
      </c>
      <c r="K5" s="145">
        <f>K6^2</f>
        <v>1.9428249730654825E-47</v>
      </c>
      <c r="L5" s="136"/>
      <c r="M5" s="138">
        <f>K5*M7</f>
        <v>2.5672680667065399E-62</v>
      </c>
      <c r="N5" s="136"/>
      <c r="O5" s="136">
        <f>K5*O7</f>
        <v>3.3924133247740532E-77</v>
      </c>
      <c r="P5" s="136"/>
      <c r="Q5" s="136">
        <f>K5*Q7</f>
        <v>4.4827684009127905E-92</v>
      </c>
      <c r="R5" s="151"/>
      <c r="S5" s="172">
        <f>K5*S7</f>
        <v>5.9235743443970319E-107</v>
      </c>
    </row>
    <row r="6" spans="1:19" ht="24.95" customHeight="1" x14ac:dyDescent="0.3">
      <c r="A6" s="180">
        <v>2</v>
      </c>
      <c r="B6" s="149"/>
      <c r="C6" s="177">
        <f>C7*K6</f>
        <v>1.4456616900775047E+36</v>
      </c>
      <c r="D6" s="155"/>
      <c r="E6" s="143">
        <f>E7*K6</f>
        <v>1.9103116048281785E+21</v>
      </c>
      <c r="F6" s="143"/>
      <c r="G6" s="143">
        <f>G7*K6</f>
        <v>2524304.5814858424</v>
      </c>
      <c r="H6" s="143"/>
      <c r="I6" s="143">
        <f>I7*K6</f>
        <v>3.3356409519815204E-9</v>
      </c>
      <c r="J6" s="156" t="s">
        <v>15</v>
      </c>
      <c r="K6" s="145">
        <f>M2</f>
        <v>4.4077488279908628E-24</v>
      </c>
      <c r="L6" s="136"/>
      <c r="M6" s="138">
        <f>K6*M7</f>
        <v>5.824442741390848E-39</v>
      </c>
      <c r="N6" s="136"/>
      <c r="O6" s="136">
        <f>K6*O7</f>
        <v>7.6964760406286141E-54</v>
      </c>
      <c r="P6" s="136"/>
      <c r="Q6" s="136">
        <f>Q7*K6</f>
        <v>1.0170199291859656E-68</v>
      </c>
      <c r="R6" s="150"/>
      <c r="S6" s="173">
        <f>K6*S7</f>
        <v>1.3439001575543749E-83</v>
      </c>
    </row>
    <row r="7" spans="1:19" ht="24.95" customHeight="1" x14ac:dyDescent="0.35">
      <c r="A7" s="180">
        <v>3</v>
      </c>
      <c r="B7" s="152"/>
      <c r="C7" s="171">
        <f>1/M7^4</f>
        <v>3.2798186704673579E+59</v>
      </c>
      <c r="D7" s="158" t="s">
        <v>168</v>
      </c>
      <c r="E7" s="145">
        <f>1/M7^3</f>
        <v>4.3339847150476936E+44</v>
      </c>
      <c r="F7" s="145"/>
      <c r="G7" s="145">
        <f>1/M7^2</f>
        <v>5.7269701155736431E+29</v>
      </c>
      <c r="H7" s="145"/>
      <c r="I7" s="159">
        <f>1/M7</f>
        <v>756767475224301.75</v>
      </c>
      <c r="J7" s="145" t="s">
        <v>16</v>
      </c>
      <c r="K7" s="145">
        <v>1</v>
      </c>
      <c r="L7" s="141" t="s">
        <v>17</v>
      </c>
      <c r="M7" s="137">
        <f>I2</f>
        <v>1.3214098553899999E-15</v>
      </c>
      <c r="N7" s="142" t="s">
        <v>18</v>
      </c>
      <c r="O7" s="137">
        <f>M7^2</f>
        <v>1.7461240059218204E-30</v>
      </c>
      <c r="P7" s="142" t="s">
        <v>206</v>
      </c>
      <c r="Q7" s="137">
        <f>M7^3</f>
        <v>2.30734547015816E-45</v>
      </c>
      <c r="R7" s="153"/>
      <c r="S7" s="137">
        <f>M7^4</f>
        <v>3.0489490440564658E-60</v>
      </c>
    </row>
    <row r="8" spans="1:19" ht="24.95" customHeight="1" x14ac:dyDescent="0.3">
      <c r="A8" s="180">
        <v>4</v>
      </c>
      <c r="B8" s="149"/>
      <c r="C8" s="177">
        <f>C7*K8</f>
        <v>7.4410289661681173E+82</v>
      </c>
      <c r="D8" s="155"/>
      <c r="E8" s="143">
        <f>E7*K8</f>
        <v>9.832649010137013E+67</v>
      </c>
      <c r="F8" s="143"/>
      <c r="G8" s="143">
        <f>G7*K8</f>
        <v>1.2992959306585778E+53</v>
      </c>
      <c r="H8" s="143"/>
      <c r="I8" s="160">
        <f>I7*K8</f>
        <v>1.7169024478403663E+38</v>
      </c>
      <c r="J8" s="156" t="s">
        <v>20</v>
      </c>
      <c r="K8" s="145">
        <f>1/K6</f>
        <v>2.2687318153194754E+23</v>
      </c>
      <c r="L8" s="139" t="s">
        <v>5</v>
      </c>
      <c r="M8" s="138">
        <f>K8*M7</f>
        <v>299792458</v>
      </c>
      <c r="N8" s="136" t="s">
        <v>169</v>
      </c>
      <c r="O8" s="136">
        <f>K8*O7</f>
        <v>3.9614870857279262E-7</v>
      </c>
      <c r="P8" s="139" t="s">
        <v>170</v>
      </c>
      <c r="Q8" s="136">
        <f>K8*Q7</f>
        <v>5.2347480770810913E-22</v>
      </c>
      <c r="R8" s="150"/>
      <c r="S8" s="178">
        <f>S7*K8</f>
        <v>6.9172476995388048E-37</v>
      </c>
    </row>
    <row r="9" spans="1:19" ht="24.95" customHeight="1" x14ac:dyDescent="0.3">
      <c r="A9" s="180">
        <v>5</v>
      </c>
      <c r="B9" s="149"/>
      <c r="C9" s="176">
        <f>C7*K9</f>
        <v>1.6881699154259392E+106</v>
      </c>
      <c r="D9" s="155"/>
      <c r="E9" s="143">
        <f>E7*K9</f>
        <v>2.2307643638167389E+91</v>
      </c>
      <c r="F9" s="143"/>
      <c r="G9" s="143">
        <f>G7*K9</f>
        <v>2.9477540154002425E+76</v>
      </c>
      <c r="H9" s="143"/>
      <c r="I9" s="160">
        <f>I7*K9</f>
        <v>3.8951912072153247E+61</v>
      </c>
      <c r="J9" s="143" t="s">
        <v>171</v>
      </c>
      <c r="K9" s="145">
        <f>1/K5</f>
        <v>5.1471440498428021E+46</v>
      </c>
      <c r="L9" s="139" t="s">
        <v>24</v>
      </c>
      <c r="M9" s="138">
        <f>K9*M7</f>
        <v>6.8014868745742756E+31</v>
      </c>
      <c r="N9" s="144" t="s">
        <v>172</v>
      </c>
      <c r="O9" s="136">
        <f>K9*O7</f>
        <v>8.987551787368176E+16</v>
      </c>
      <c r="P9" s="136"/>
      <c r="Q9" s="136">
        <f>K9*Q7</f>
        <v>118.76239507656315</v>
      </c>
      <c r="R9" s="150"/>
      <c r="S9" s="178">
        <f>S7*K9</f>
        <v>1.5693379930389138E-13</v>
      </c>
    </row>
    <row r="10" spans="1:19" ht="24.95" customHeight="1" x14ac:dyDescent="0.3">
      <c r="A10" s="180">
        <v>6</v>
      </c>
      <c r="B10" s="149"/>
      <c r="C10" s="176">
        <f>C7*K10</f>
        <v>3.8300047967920157E+129</v>
      </c>
      <c r="D10" s="155"/>
      <c r="E10" s="160">
        <f>E7*K10</f>
        <v>5.0610060846719444E+114</v>
      </c>
      <c r="F10" s="143"/>
      <c r="G10" s="143">
        <f>G7*K10</f>
        <v>6.6876633184742637E+99</v>
      </c>
      <c r="H10" s="143"/>
      <c r="I10" s="160">
        <f>I7*K10</f>
        <v>8.8371442185620816E+84</v>
      </c>
      <c r="J10" s="143"/>
      <c r="K10" s="145">
        <f>1/K6^3</f>
        <v>1.1677489463910696E+70</v>
      </c>
      <c r="L10" s="136"/>
      <c r="M10" s="138">
        <f>K10*M7</f>
        <v>1.543074966382448E+55</v>
      </c>
      <c r="N10" s="136"/>
      <c r="O10" s="136">
        <f>K10*O7</f>
        <v>2.0390344681833596E+40</v>
      </c>
      <c r="P10" s="136"/>
      <c r="Q10" s="136">
        <f>K10*Q7</f>
        <v>2.6944002417373984E+25</v>
      </c>
      <c r="R10" s="150"/>
      <c r="S10" s="175">
        <f>K10*S7</f>
        <v>35604070337.969971</v>
      </c>
    </row>
    <row r="11" spans="1:19" ht="24.95" customHeight="1" x14ac:dyDescent="0.3">
      <c r="B11" s="129"/>
      <c r="C11" s="129"/>
      <c r="D11" s="130"/>
      <c r="E11" s="131"/>
      <c r="F11" s="131"/>
      <c r="G11" s="131"/>
      <c r="H11" s="131"/>
      <c r="I11" s="131"/>
      <c r="J11" s="131"/>
      <c r="K11" s="199" t="s">
        <v>26</v>
      </c>
      <c r="L11" s="133"/>
      <c r="M11" s="131"/>
      <c r="N11" s="131"/>
      <c r="O11" s="9"/>
      <c r="P11" s="131"/>
      <c r="Q11" s="131"/>
      <c r="R11" s="129"/>
      <c r="S11" s="129"/>
    </row>
    <row r="12" spans="1:19" ht="24.95" customHeight="1" x14ac:dyDescent="0.3">
      <c r="B12" s="129"/>
      <c r="C12" s="129"/>
      <c r="D12" s="130"/>
      <c r="E12" s="131"/>
      <c r="F12" s="131"/>
      <c r="G12" s="131"/>
      <c r="H12" s="131"/>
      <c r="I12" s="131"/>
      <c r="J12" s="131"/>
      <c r="K12" s="132"/>
      <c r="L12" s="133"/>
      <c r="M12" s="131"/>
      <c r="N12" s="131"/>
      <c r="O12" s="9"/>
      <c r="P12" s="131"/>
      <c r="Q12" s="131"/>
      <c r="R12" s="129"/>
      <c r="S12" s="129"/>
    </row>
    <row r="13" spans="1:19" s="170" customFormat="1" ht="24.95" customHeight="1" x14ac:dyDescent="0.3">
      <c r="B13" s="183"/>
      <c r="C13" s="183" t="s">
        <v>7</v>
      </c>
      <c r="D13" s="184"/>
      <c r="E13" s="182" t="s">
        <v>8</v>
      </c>
      <c r="F13" s="182"/>
      <c r="G13" s="182" t="s">
        <v>9</v>
      </c>
      <c r="H13" s="182"/>
      <c r="I13" s="182" t="s">
        <v>10</v>
      </c>
      <c r="J13" s="182"/>
      <c r="K13" s="132" t="s">
        <v>11</v>
      </c>
      <c r="L13" s="132"/>
      <c r="M13" s="182" t="s">
        <v>12</v>
      </c>
      <c r="N13" s="182"/>
      <c r="O13" s="185" t="s">
        <v>13</v>
      </c>
      <c r="P13" s="182"/>
      <c r="Q13" s="182" t="s">
        <v>202</v>
      </c>
      <c r="R13" s="183"/>
      <c r="S13" s="183" t="s">
        <v>203</v>
      </c>
    </row>
    <row r="14" spans="1:19" ht="24.95" customHeight="1" x14ac:dyDescent="0.3">
      <c r="A14" s="181">
        <v>1</v>
      </c>
      <c r="B14" s="146"/>
      <c r="C14" s="191">
        <f>C5*K16</f>
        <v>1.0658136941240326E-14</v>
      </c>
      <c r="D14" s="135"/>
      <c r="E14" s="143">
        <f>K16*E5</f>
        <v>1.4083767194251198E-29</v>
      </c>
      <c r="F14" s="136"/>
      <c r="G14" s="136">
        <f>K16*G5</f>
        <v>1.8610428771501901E-44</v>
      </c>
      <c r="H14" s="136"/>
      <c r="I14" s="143">
        <f>K16*I5</f>
        <v>2.4592003991696218E-59</v>
      </c>
      <c r="J14" s="136" t="s">
        <v>173</v>
      </c>
      <c r="K14" s="145">
        <f>K16*K5</f>
        <v>3.2496116438417599E-74</v>
      </c>
      <c r="L14" s="136"/>
      <c r="M14" s="138">
        <f>K16*M5</f>
        <v>4.2940688523626006E-89</v>
      </c>
      <c r="N14" s="136"/>
      <c r="O14" s="136">
        <f>K16*O5</f>
        <v>5.6742249012351659E-104</v>
      </c>
      <c r="P14" s="136"/>
      <c r="Q14" s="136">
        <f>K16*Q5</f>
        <v>7.4979767061914968E-119</v>
      </c>
      <c r="R14" s="140"/>
      <c r="S14" s="194">
        <f>S5*K16</f>
        <v>9.9079003150460944E-134</v>
      </c>
    </row>
    <row r="15" spans="1:19" ht="24.95" customHeight="1" x14ac:dyDescent="0.3">
      <c r="A15" s="180">
        <v>2</v>
      </c>
      <c r="B15" s="146"/>
      <c r="C15" s="191">
        <f>C6*K16</f>
        <v>2418045437.0623727</v>
      </c>
      <c r="D15" s="135"/>
      <c r="E15" s="143">
        <f>K16*E6</f>
        <v>3.1952290713150391E-6</v>
      </c>
      <c r="F15" s="136"/>
      <c r="G15" s="136">
        <f>K16*G6</f>
        <v>4.2222071850643302E-21</v>
      </c>
      <c r="H15" s="136"/>
      <c r="I15" s="143">
        <f>K16*I6</f>
        <v>5.5792661858424742E-36</v>
      </c>
      <c r="J15" s="139" t="s">
        <v>28</v>
      </c>
      <c r="K15" s="145">
        <f>K16*K6</f>
        <v>7.37249732381642E-51</v>
      </c>
      <c r="L15" s="136"/>
      <c r="M15" s="138">
        <f>K16*M6</f>
        <v>9.7420906225274179E-66</v>
      </c>
      <c r="N15" s="136"/>
      <c r="O15" s="136">
        <f>K16*O6</f>
        <v>1.2873294560710227E-80</v>
      </c>
      <c r="P15" s="136"/>
      <c r="Q15" s="136">
        <f>K16*Q6</f>
        <v>1.7010898303860974E-95</v>
      </c>
      <c r="R15" s="140"/>
      <c r="S15" s="194">
        <f>S6*K16</f>
        <v>2.2478368667758928E-110</v>
      </c>
    </row>
    <row r="16" spans="1:19" ht="24.95" customHeight="1" x14ac:dyDescent="0.35">
      <c r="A16" s="180">
        <v>3</v>
      </c>
      <c r="B16" s="161"/>
      <c r="C16" s="192">
        <f>C7*K16</f>
        <v>5.4858966139514908E+32</v>
      </c>
      <c r="D16" s="147" t="s">
        <v>174</v>
      </c>
      <c r="E16" s="145">
        <f>K16*E7</f>
        <v>7.2491178513261299E+17</v>
      </c>
      <c r="F16" s="137"/>
      <c r="G16" s="145">
        <f>K16*G7</f>
        <v>957.90557716259286</v>
      </c>
      <c r="H16" s="137"/>
      <c r="I16" s="145">
        <f>K16*I7</f>
        <v>1.2657858701956961E-12</v>
      </c>
      <c r="J16" s="142" t="s">
        <v>30</v>
      </c>
      <c r="K16" s="145">
        <f>G2</f>
        <v>1.6726219236900001E-27</v>
      </c>
      <c r="L16" s="141" t="s">
        <v>175</v>
      </c>
      <c r="M16" s="137">
        <f>K16*M7</f>
        <v>2.2102190943053464E-42</v>
      </c>
      <c r="N16" s="142" t="s">
        <v>32</v>
      </c>
      <c r="O16" s="137">
        <f>K16*O7</f>
        <v>2.9206052937862445E-57</v>
      </c>
      <c r="P16" s="142" t="s">
        <v>207</v>
      </c>
      <c r="Q16" s="137">
        <f>K16*Q7</f>
        <v>3.8593166189133491E-72</v>
      </c>
      <c r="R16" s="148"/>
      <c r="S16" s="195">
        <f>S7*K16</f>
        <v>5.099739015302513E-87</v>
      </c>
    </row>
    <row r="17" spans="1:19" ht="24.95" customHeight="1" x14ac:dyDescent="0.3">
      <c r="A17" s="180">
        <v>4</v>
      </c>
      <c r="B17" s="146"/>
      <c r="C17" s="191">
        <f>C8*K16</f>
        <v>1.2446028183625128E+56</v>
      </c>
      <c r="D17" s="135"/>
      <c r="E17" s="143">
        <f>K16*E8</f>
        <v>1.6446304302303945E+41</v>
      </c>
      <c r="F17" s="136"/>
      <c r="G17" s="143">
        <f>K16*G8</f>
        <v>2.1732308589807393E+26</v>
      </c>
      <c r="H17" s="136"/>
      <c r="I17" s="160">
        <f>K16*I8</f>
        <v>287172867509.48236</v>
      </c>
      <c r="J17" s="139" t="s">
        <v>34</v>
      </c>
      <c r="K17" s="145">
        <f>K16*K8</f>
        <v>3.7947305732763669E-4</v>
      </c>
      <c r="L17" s="139" t="s">
        <v>35</v>
      </c>
      <c r="M17" s="138">
        <f>K16*M8</f>
        <v>5.0143943780771352E-19</v>
      </c>
      <c r="N17" s="139" t="s">
        <v>36</v>
      </c>
      <c r="O17" s="136">
        <f>K16*O8</f>
        <v>6.6260701500033363E-34</v>
      </c>
      <c r="P17" s="139"/>
      <c r="Q17" s="136">
        <f>K16*Q8</f>
        <v>8.7557543987199036E-49</v>
      </c>
      <c r="R17" s="140"/>
      <c r="S17" s="196">
        <f>S8*K16</f>
        <v>1.1569940153842824E-63</v>
      </c>
    </row>
    <row r="18" spans="1:19" ht="24.95" customHeight="1" x14ac:dyDescent="0.3">
      <c r="A18" s="180">
        <v>5</v>
      </c>
      <c r="B18" s="146"/>
      <c r="C18" s="193">
        <f>C9*K16</f>
        <v>2.8236700114553193E+79</v>
      </c>
      <c r="D18" s="135"/>
      <c r="E18" s="143">
        <f>K16*E9</f>
        <v>3.7312253815062533E+64</v>
      </c>
      <c r="F18" s="139" t="s">
        <v>176</v>
      </c>
      <c r="G18" s="143">
        <f>K16*G9</f>
        <v>4.930477991803676E+49</v>
      </c>
      <c r="H18" s="139" t="s">
        <v>38</v>
      </c>
      <c r="I18" s="160">
        <f>K16*I9</f>
        <v>6.51518221015287E+34</v>
      </c>
      <c r="J18" s="136"/>
      <c r="K18" s="145">
        <f>K16*K9</f>
        <v>8.6092259821576061E+19</v>
      </c>
      <c r="L18" s="139" t="s">
        <v>39</v>
      </c>
      <c r="M18" s="138">
        <f>K16*M9</f>
        <v>113763.16060102711</v>
      </c>
      <c r="N18" s="144" t="s">
        <v>40</v>
      </c>
      <c r="O18" s="136">
        <f>K16*O9</f>
        <v>1.5032776159851256E-10</v>
      </c>
      <c r="P18" s="139" t="s">
        <v>205</v>
      </c>
      <c r="Q18" s="136">
        <f>K16*Q9</f>
        <v>1.9864458571499285E-25</v>
      </c>
      <c r="R18" s="140"/>
      <c r="S18" s="196">
        <f>S9*K16</f>
        <v>2.624909132836552E-40</v>
      </c>
    </row>
    <row r="19" spans="1:19" ht="24.95" customHeight="1" x14ac:dyDescent="0.3">
      <c r="A19" s="180">
        <v>6</v>
      </c>
      <c r="B19" s="146"/>
      <c r="C19" s="193">
        <f>C10*K16</f>
        <v>6.4061499909521895E+102</v>
      </c>
      <c r="D19" s="135"/>
      <c r="E19" s="143">
        <f>K16*E10</f>
        <v>8.4651497331507829E+87</v>
      </c>
      <c r="F19" s="136"/>
      <c r="G19" s="143">
        <f>K16*G10</f>
        <v>1.1185932284737474E+73</v>
      </c>
      <c r="H19" s="136"/>
      <c r="I19" s="160">
        <f>K16*I10</f>
        <v>1.4781201162777272E+58</v>
      </c>
      <c r="J19" s="139" t="s">
        <v>211</v>
      </c>
      <c r="K19" s="145">
        <f>K16*K10</f>
        <v>1.9532024890996015E+43</v>
      </c>
      <c r="L19" s="136"/>
      <c r="M19" s="138">
        <f>K16*M10</f>
        <v>2.5809810186684926E+28</v>
      </c>
      <c r="N19" s="139" t="s">
        <v>204</v>
      </c>
      <c r="O19" s="136">
        <f>K16*O10</f>
        <v>34105337546430.672</v>
      </c>
      <c r="P19" s="136"/>
      <c r="Q19" s="136">
        <f>K16*Q10</f>
        <v>4.5067129155256083E-2</v>
      </c>
      <c r="R19" s="174" t="s">
        <v>232</v>
      </c>
      <c r="S19" s="197">
        <f>S10*K16</f>
        <v>5.9552148619889408E-17</v>
      </c>
    </row>
    <row r="20" spans="1:19" ht="24.95" customHeight="1" x14ac:dyDescent="0.3">
      <c r="B20" s="129"/>
      <c r="C20" s="129"/>
      <c r="D20" s="129"/>
      <c r="E20" s="131"/>
      <c r="F20" s="131"/>
      <c r="G20" s="131"/>
      <c r="H20" s="131"/>
      <c r="I20" s="131"/>
      <c r="J20" s="131"/>
      <c r="K20" s="199" t="s">
        <v>44</v>
      </c>
      <c r="L20" s="133"/>
      <c r="M20" s="131"/>
      <c r="N20" s="131"/>
      <c r="O20" s="9"/>
      <c r="P20" s="131"/>
      <c r="Q20" s="131"/>
      <c r="R20" s="129"/>
      <c r="S20" s="129"/>
    </row>
    <row r="21" spans="1:19" ht="24.95" customHeight="1" x14ac:dyDescent="0.3">
      <c r="B21" s="129"/>
      <c r="C21" s="129"/>
      <c r="D21" s="129"/>
      <c r="E21" s="131"/>
      <c r="F21" s="131"/>
      <c r="G21" s="131"/>
      <c r="H21" s="131"/>
      <c r="I21" s="131"/>
      <c r="J21" s="131"/>
      <c r="K21" s="132"/>
      <c r="L21" s="133"/>
      <c r="M21" s="131"/>
      <c r="N21" s="131"/>
      <c r="O21" s="9"/>
      <c r="P21" s="131"/>
      <c r="Q21" s="131"/>
      <c r="R21" s="129"/>
      <c r="S21" s="129"/>
    </row>
    <row r="22" spans="1:19" ht="24.95" customHeight="1" x14ac:dyDescent="0.3">
      <c r="A22" s="170"/>
      <c r="B22" s="183"/>
      <c r="C22" s="183" t="s">
        <v>7</v>
      </c>
      <c r="D22" s="184"/>
      <c r="E22" s="182" t="s">
        <v>8</v>
      </c>
      <c r="F22" s="182"/>
      <c r="G22" s="182" t="s">
        <v>9</v>
      </c>
      <c r="H22" s="182"/>
      <c r="I22" s="182" t="s">
        <v>10</v>
      </c>
      <c r="J22" s="182"/>
      <c r="K22" s="132" t="s">
        <v>11</v>
      </c>
      <c r="L22" s="132"/>
      <c r="M22" s="182" t="s">
        <v>12</v>
      </c>
      <c r="N22" s="182"/>
      <c r="O22" s="185" t="s">
        <v>13</v>
      </c>
      <c r="P22" s="182"/>
      <c r="Q22" s="182" t="s">
        <v>202</v>
      </c>
      <c r="R22" s="183"/>
      <c r="S22" s="183" t="s">
        <v>203</v>
      </c>
    </row>
    <row r="23" spans="1:19" ht="24.95" customHeight="1" x14ac:dyDescent="0.3">
      <c r="A23" s="181">
        <v>1</v>
      </c>
      <c r="B23" s="154"/>
      <c r="C23" s="191">
        <f>C5*K25</f>
        <v>3.8096556848022067E+39</v>
      </c>
      <c r="D23" s="155"/>
      <c r="E23" s="143">
        <f>K25*E5</f>
        <v>5.0341165675401758E+24</v>
      </c>
      <c r="F23" s="143"/>
      <c r="G23" s="143">
        <f>K25*G5</f>
        <v>6652131245.5296669</v>
      </c>
      <c r="H23" s="143"/>
      <c r="I23" s="143">
        <f>K25*I5</f>
        <v>8.7901917871906554E-6</v>
      </c>
      <c r="J23" s="143" t="s">
        <v>177</v>
      </c>
      <c r="K23" s="145">
        <f>K25*K5</f>
        <v>1.161544605836197E-20</v>
      </c>
      <c r="L23" s="143"/>
      <c r="M23" s="162">
        <f>K25*M5</f>
        <v>1.5348764896270436E-35</v>
      </c>
      <c r="N23" s="143"/>
      <c r="O23" s="143">
        <f>K25*O5</f>
        <v>2.0282009201995822E-50</v>
      </c>
      <c r="P23" s="143"/>
      <c r="Q23" s="143">
        <f>K25*Q5</f>
        <v>2.6800846846627944E-65</v>
      </c>
      <c r="R23" s="155"/>
      <c r="S23" s="194">
        <f>S5*K25</f>
        <v>3.5414903155932174E-80</v>
      </c>
    </row>
    <row r="24" spans="1:19" ht="24.95" customHeight="1" x14ac:dyDescent="0.3">
      <c r="A24" s="180">
        <v>2</v>
      </c>
      <c r="B24" s="154"/>
      <c r="C24" s="191">
        <f>C6*K25</f>
        <v>8.6430870575234698E+62</v>
      </c>
      <c r="D24" s="155"/>
      <c r="E24" s="143">
        <f>K25*E6</f>
        <v>1.1421060418805268E+48</v>
      </c>
      <c r="F24" s="143"/>
      <c r="G24" s="143">
        <f>K25*G6</f>
        <v>1.5091901796413923E+33</v>
      </c>
      <c r="H24" s="143"/>
      <c r="I24" s="160">
        <f>K25*I6</f>
        <v>1.9942587770359398E+18</v>
      </c>
      <c r="J24" s="156" t="s">
        <v>46</v>
      </c>
      <c r="K24" s="145">
        <f>K25*K6</f>
        <v>2635.2332021732996</v>
      </c>
      <c r="L24" s="143"/>
      <c r="M24" s="162">
        <f>K25*M6</f>
        <v>3.4822231246027464E-12</v>
      </c>
      <c r="N24" s="143"/>
      <c r="O24" s="143">
        <f>K25*O6</f>
        <v>4.6014439555170276E-27</v>
      </c>
      <c r="P24" s="143"/>
      <c r="Q24" s="143">
        <f>K25*Q6</f>
        <v>6.0803933918449446E-42</v>
      </c>
      <c r="R24" s="155"/>
      <c r="S24" s="194">
        <f>S6*K25</f>
        <v>8.0346917526321406E-57</v>
      </c>
    </row>
    <row r="25" spans="1:19" ht="24.95" customHeight="1" x14ac:dyDescent="0.3">
      <c r="A25" s="180">
        <v>3</v>
      </c>
      <c r="B25" s="157"/>
      <c r="C25" s="192">
        <f>C7*K25</f>
        <v>1.9608846589979483E+86</v>
      </c>
      <c r="D25" s="158"/>
      <c r="E25" s="145">
        <f>K25*E7</f>
        <v>2.5911323136829484E+71</v>
      </c>
      <c r="F25" s="145"/>
      <c r="G25" s="145">
        <f>K25*G7</f>
        <v>3.4239477759201408E+56</v>
      </c>
      <c r="H25" s="145"/>
      <c r="I25" s="159">
        <f>K25*I7</f>
        <v>4.5244383354415444E+41</v>
      </c>
      <c r="J25" s="145" t="s">
        <v>47</v>
      </c>
      <c r="K25" s="145">
        <f>1/K16</f>
        <v>5.9786374065567836E+26</v>
      </c>
      <c r="L25" s="163" t="s">
        <v>178</v>
      </c>
      <c r="M25" s="145">
        <f>K25*M7</f>
        <v>790023039082.74438</v>
      </c>
      <c r="N25" s="164" t="s">
        <v>49</v>
      </c>
      <c r="O25" s="145">
        <f>K25*O7</f>
        <v>1.0439442298290974E-3</v>
      </c>
      <c r="P25" s="164" t="s">
        <v>208</v>
      </c>
      <c r="Q25" s="145">
        <f>K25*Q7</f>
        <v>1.3794781937736923E-18</v>
      </c>
      <c r="R25" s="158"/>
      <c r="S25" s="198">
        <f>S7*K25</f>
        <v>1.8228560805481534E-33</v>
      </c>
    </row>
    <row r="26" spans="1:19" ht="24.95" customHeight="1" x14ac:dyDescent="0.3">
      <c r="A26" s="180">
        <v>4</v>
      </c>
      <c r="B26" s="154"/>
      <c r="C26" s="193">
        <f>C8*K25</f>
        <v>4.4487214120405261E+109</v>
      </c>
      <c r="D26" s="155"/>
      <c r="E26" s="143">
        <f>K25*E8</f>
        <v>5.878584317754868E+94</v>
      </c>
      <c r="F26" s="143"/>
      <c r="G26" s="143">
        <f>K25*G8</f>
        <v>7.7680192532223813E+79</v>
      </c>
      <c r="H26" s="143"/>
      <c r="I26" s="160">
        <f>K25*I8</f>
        <v>1.0264737198067322E+65</v>
      </c>
      <c r="J26" s="156" t="s">
        <v>51</v>
      </c>
      <c r="K26" s="145">
        <f>K25*K8</f>
        <v>1.3563924896514492E+50</v>
      </c>
      <c r="L26" s="156" t="s">
        <v>52</v>
      </c>
      <c r="M26" s="162">
        <f>K25*M8</f>
        <v>1.7923504036024033E+35</v>
      </c>
      <c r="N26" s="143" t="s">
        <v>179</v>
      </c>
      <c r="O26" s="143">
        <f>K25*O8</f>
        <v>2.36842948763246E+20</v>
      </c>
      <c r="P26" s="156"/>
      <c r="Q26" s="143">
        <f>K25*Q8</f>
        <v>312966.60667538206</v>
      </c>
      <c r="R26" s="155"/>
      <c r="S26" s="194">
        <f>S8*K25</f>
        <v>4.1355715846881556E-10</v>
      </c>
    </row>
    <row r="27" spans="1:19" ht="24.95" customHeight="1" x14ac:dyDescent="0.3">
      <c r="A27" s="180">
        <v>5</v>
      </c>
      <c r="B27" s="154"/>
      <c r="C27" s="193">
        <f>C9*K25</f>
        <v>1.0092955804989322E+133</v>
      </c>
      <c r="D27" s="155"/>
      <c r="E27" s="160">
        <f>K25*E9</f>
        <v>1.3336931270728601E+118</v>
      </c>
      <c r="F27" s="143"/>
      <c r="G27" s="160">
        <f>K25*G9</f>
        <v>1.7623552421799851E+103</v>
      </c>
      <c r="H27" s="143"/>
      <c r="I27" s="160">
        <f>K25*I9</f>
        <v>2.3287935857148615E+88</v>
      </c>
      <c r="J27" s="143"/>
      <c r="K27" s="145">
        <f>K25*K9</f>
        <v>3.0772907953326353E+73</v>
      </c>
      <c r="L27" s="156" t="s">
        <v>54</v>
      </c>
      <c r="M27" s="162">
        <f>K25*M9</f>
        <v>4.0663623848534753E+58</v>
      </c>
      <c r="N27" s="165" t="s">
        <v>180</v>
      </c>
      <c r="O27" s="143">
        <f>K25*O9</f>
        <v>5.3733313309325661E+43</v>
      </c>
      <c r="P27" s="143" t="s">
        <v>219</v>
      </c>
      <c r="Q27" s="143">
        <f>K25*Q9</f>
        <v>7.1003729769701566E+28</v>
      </c>
      <c r="R27" s="155"/>
      <c r="S27" s="194">
        <f>S9*K25</f>
        <v>93825028287132</v>
      </c>
    </row>
    <row r="28" spans="1:19" ht="24.95" customHeight="1" x14ac:dyDescent="0.3">
      <c r="A28" s="180">
        <v>6</v>
      </c>
      <c r="B28" s="154"/>
      <c r="C28" s="193">
        <f>C10*K25</f>
        <v>2.2898209945392659E+156</v>
      </c>
      <c r="D28" s="155"/>
      <c r="E28" s="160">
        <f>K25*E10</f>
        <v>3.0257920292631175E+141</v>
      </c>
      <c r="F28" s="143"/>
      <c r="G28" s="160">
        <f>K25*G10</f>
        <v>3.9983114078287903E+126</v>
      </c>
      <c r="H28" s="143"/>
      <c r="I28" s="166">
        <f>K25*I10</f>
        <v>5.2834080992232272E+111</v>
      </c>
      <c r="J28" s="143"/>
      <c r="K28" s="145">
        <f>K25*K10</f>
        <v>6.9815475323609214E+96</v>
      </c>
      <c r="L28" s="143"/>
      <c r="M28" s="162">
        <f>K25*M10</f>
        <v>9.2254857151354553E+81</v>
      </c>
      <c r="N28" s="143"/>
      <c r="O28" s="143">
        <f>K25*O10</f>
        <v>1.2190647744739651E+67</v>
      </c>
      <c r="P28" s="143"/>
      <c r="Q28" s="143">
        <f>K25*Q10</f>
        <v>1.6108842073486851E+52</v>
      </c>
      <c r="R28" s="155"/>
      <c r="S28" s="194">
        <f>S10*K25</f>
        <v>2.1286382674826609E+37</v>
      </c>
    </row>
    <row r="29" spans="1:19" ht="24.95" customHeight="1" x14ac:dyDescent="0.3">
      <c r="B29" s="129"/>
      <c r="C29" s="129"/>
      <c r="D29" s="129"/>
      <c r="E29" s="131"/>
      <c r="F29" s="131"/>
      <c r="G29" s="131"/>
      <c r="H29" s="131"/>
      <c r="I29" s="131"/>
      <c r="J29" s="131"/>
      <c r="K29" s="199" t="s">
        <v>226</v>
      </c>
      <c r="L29" s="133"/>
      <c r="M29" s="131"/>
      <c r="N29" s="131"/>
      <c r="O29" s="9"/>
      <c r="P29" s="131"/>
      <c r="Q29" s="134"/>
      <c r="R29" s="129"/>
      <c r="S29" s="129"/>
    </row>
    <row r="30" spans="1:19" ht="24.95" customHeight="1" x14ac:dyDescent="0.3">
      <c r="B30" s="129"/>
      <c r="C30" s="129"/>
      <c r="D30" s="130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</row>
    <row r="31" spans="1:19" ht="24.95" customHeight="1" x14ac:dyDescent="0.3">
      <c r="A31" s="170"/>
      <c r="B31" s="183"/>
      <c r="C31" s="183" t="s">
        <v>7</v>
      </c>
      <c r="D31" s="184"/>
      <c r="E31" s="182" t="s">
        <v>8</v>
      </c>
      <c r="F31" s="182"/>
      <c r="G31" s="182" t="s">
        <v>9</v>
      </c>
      <c r="H31" s="182"/>
      <c r="I31" s="182" t="s">
        <v>10</v>
      </c>
      <c r="J31" s="182"/>
      <c r="K31" s="132" t="s">
        <v>11</v>
      </c>
      <c r="L31" s="132"/>
      <c r="M31" s="182" t="s">
        <v>12</v>
      </c>
      <c r="N31" s="182"/>
      <c r="O31" s="185" t="s">
        <v>13</v>
      </c>
      <c r="P31" s="182"/>
      <c r="Q31" s="182" t="s">
        <v>202</v>
      </c>
      <c r="R31" s="183"/>
      <c r="S31" s="183" t="s">
        <v>203</v>
      </c>
    </row>
    <row r="32" spans="1:19" ht="24.95" customHeight="1" x14ac:dyDescent="0.3">
      <c r="A32" s="181">
        <v>1</v>
      </c>
      <c r="B32" s="154"/>
      <c r="C32" s="191">
        <f>C5*K34</f>
        <v>1.0209251111658213E-6</v>
      </c>
      <c r="D32" s="155"/>
      <c r="E32" s="143">
        <f>K34*E5</f>
        <v>1.3490605035096477E-21</v>
      </c>
      <c r="F32" s="143"/>
      <c r="G32" s="143">
        <f>K34*G5</f>
        <v>1.7826618448550442E-36</v>
      </c>
      <c r="H32" s="143"/>
      <c r="I32" s="143">
        <f>K34*I5</f>
        <v>2.3556269306191742E-51</v>
      </c>
      <c r="J32" s="143" t="s">
        <v>223</v>
      </c>
      <c r="K32" s="145">
        <f>K34*K5</f>
        <v>3.1127486417422725E-66</v>
      </c>
      <c r="L32" s="143"/>
      <c r="M32" s="162">
        <f>K34*M5</f>
        <v>4.1132167325500753E-81</v>
      </c>
      <c r="N32" s="143"/>
      <c r="O32" s="143">
        <f>K34*O5</f>
        <v>5.435245127746722E-96</v>
      </c>
      <c r="P32" s="143"/>
      <c r="Q32" s="143">
        <f>K34*Q5</f>
        <v>7.1821864782649971E-111</v>
      </c>
      <c r="R32" s="155"/>
      <c r="S32" s="194">
        <f>S5*K34</f>
        <v>9.4906119956281636E-126</v>
      </c>
    </row>
    <row r="33" spans="1:19" ht="24.95" customHeight="1" x14ac:dyDescent="0.3">
      <c r="A33" s="180">
        <v>2</v>
      </c>
      <c r="B33" s="154"/>
      <c r="C33" s="191">
        <f>C6*K34</f>
        <v>2.316205280760471E+17</v>
      </c>
      <c r="D33" s="155"/>
      <c r="E33" s="143">
        <f>K34*E6</f>
        <v>306.06564851032482</v>
      </c>
      <c r="F33" s="143"/>
      <c r="G33" s="143">
        <f>K34*G6</f>
        <v>4.0443816433787495E-13</v>
      </c>
      <c r="H33" s="143"/>
      <c r="I33" s="143">
        <f>K34*I6</f>
        <v>5.3442857625190825E-28</v>
      </c>
      <c r="J33" s="156" t="s">
        <v>224</v>
      </c>
      <c r="K33" s="145">
        <f>K34*K6</f>
        <v>7.0619918766131769E-43</v>
      </c>
      <c r="L33" s="143"/>
      <c r="M33" s="162">
        <f>K34*M6</f>
        <v>9.3317856644407718E-58</v>
      </c>
      <c r="N33" s="143"/>
      <c r="O33" s="143">
        <f>K34*O6</f>
        <v>1.2331113545379153E-72</v>
      </c>
      <c r="P33" s="143"/>
      <c r="Q33" s="143">
        <f>K34*Q6</f>
        <v>1.6294454966797137E-87</v>
      </c>
      <c r="R33" s="155"/>
      <c r="S33" s="194">
        <f>S6*K34</f>
        <v>2.1531653381334271E-102</v>
      </c>
    </row>
    <row r="34" spans="1:19" ht="24.95" customHeight="1" x14ac:dyDescent="0.3">
      <c r="A34" s="180">
        <v>3</v>
      </c>
      <c r="B34" s="157"/>
      <c r="C34" s="192">
        <f>C7*K34</f>
        <v>5.2548486112722585E+40</v>
      </c>
      <c r="D34" s="158"/>
      <c r="E34" s="145">
        <f>K34*E7</f>
        <v>6.9438087435176175E+25</v>
      </c>
      <c r="F34" s="145"/>
      <c r="G34" s="145">
        <f>K34*G7</f>
        <v>91756173076.274323</v>
      </c>
      <c r="H34" s="145"/>
      <c r="I34" s="145">
        <f>K34*I7</f>
        <v>1.2124751139585944E-4</v>
      </c>
      <c r="J34" s="145" t="s">
        <v>3</v>
      </c>
      <c r="K34" s="145">
        <f>K2</f>
        <v>1.602176565E-19</v>
      </c>
      <c r="L34" s="163" t="s">
        <v>181</v>
      </c>
      <c r="M34" s="145">
        <f>K34*M7</f>
        <v>2.1171319030658969E-34</v>
      </c>
      <c r="N34" s="164" t="s">
        <v>59</v>
      </c>
      <c r="O34" s="145">
        <f>K34*O7</f>
        <v>2.7975989618718619E-49</v>
      </c>
      <c r="P34" s="164" t="s">
        <v>209</v>
      </c>
      <c r="Q34" s="145">
        <f>K34*Q7</f>
        <v>3.6967748396463105E-64</v>
      </c>
      <c r="R34" s="158"/>
      <c r="S34" s="198">
        <f>S7*K34</f>
        <v>4.8849547062664221E-79</v>
      </c>
    </row>
    <row r="35" spans="1:19" ht="24.95" customHeight="1" x14ac:dyDescent="0.3">
      <c r="A35" s="180">
        <v>4</v>
      </c>
      <c r="B35" s="154"/>
      <c r="C35" s="191">
        <f>C8*K34</f>
        <v>1.1921842229080735E+64</v>
      </c>
      <c r="D35" s="155"/>
      <c r="E35" s="143">
        <f>K34*E8</f>
        <v>1.575363981591197E+49</v>
      </c>
      <c r="F35" s="143"/>
      <c r="G35" s="143">
        <f>K34*G8</f>
        <v>2.0817014911010386E+34</v>
      </c>
      <c r="H35" s="143"/>
      <c r="I35" s="160">
        <f>K34*I18</f>
        <v>1.0438472253811834E+16</v>
      </c>
      <c r="J35" s="156" t="s">
        <v>225</v>
      </c>
      <c r="K35" s="145">
        <f>K34*K8</f>
        <v>36349.089467747719</v>
      </c>
      <c r="L35" s="156" t="s">
        <v>61</v>
      </c>
      <c r="M35" s="162">
        <f>K34*M8</f>
        <v>4.8032045057134676E-11</v>
      </c>
      <c r="N35" s="143" t="s">
        <v>182</v>
      </c>
      <c r="O35" s="143">
        <f>K34*O8</f>
        <v>6.3470017713034294E-26</v>
      </c>
      <c r="P35" s="156"/>
      <c r="Q35" s="143">
        <f>K34*Q8</f>
        <v>8.3869906927781386E-41</v>
      </c>
      <c r="R35" s="155"/>
      <c r="S35" s="194">
        <f>S8*K34</f>
        <v>1.1082652158501234E-55</v>
      </c>
    </row>
    <row r="36" spans="1:19" ht="24.95" customHeight="1" x14ac:dyDescent="0.3">
      <c r="A36" s="180">
        <v>5</v>
      </c>
      <c r="B36" s="154"/>
      <c r="C36" s="191">
        <f>C9*K34</f>
        <v>2.704746276233472E+87</v>
      </c>
      <c r="D36" s="155"/>
      <c r="E36" s="143">
        <f>K34*E9</f>
        <v>3.574078385744313E+72</v>
      </c>
      <c r="F36" s="143"/>
      <c r="G36" s="143">
        <f>K34*G9</f>
        <v>4.7228224028589177E+57</v>
      </c>
      <c r="H36" s="143"/>
      <c r="I36" s="160">
        <f>K34*I9</f>
        <v>6.2407840683944524E+42</v>
      </c>
      <c r="J36" s="143"/>
      <c r="K36" s="145">
        <f>K34*K9</f>
        <v>8.2466335733373295E+27</v>
      </c>
      <c r="L36" s="156" t="s">
        <v>63</v>
      </c>
      <c r="M36" s="162">
        <f>K34*M9</f>
        <v>10897182877597.998</v>
      </c>
      <c r="N36" s="165" t="s">
        <v>183</v>
      </c>
      <c r="O36" s="143">
        <f>K34*O9</f>
        <v>1.4399644850445155E-2</v>
      </c>
      <c r="P36" s="143"/>
      <c r="Q36" s="143">
        <f>K34*Q9</f>
        <v>1.9027832619494086E-17</v>
      </c>
      <c r="R36" s="155"/>
      <c r="S36" s="194">
        <f>S9*K34</f>
        <v>2.5143565550110809E-32</v>
      </c>
    </row>
    <row r="37" spans="1:19" ht="24.95" customHeight="1" x14ac:dyDescent="0.3">
      <c r="A37" s="180">
        <v>6</v>
      </c>
      <c r="B37" s="154"/>
      <c r="C37" s="193">
        <f>C10*K34</f>
        <v>6.1363439292577556E+110</v>
      </c>
      <c r="D37" s="155"/>
      <c r="E37" s="143">
        <f>K34*E10</f>
        <v>8.1086253441837953E+95</v>
      </c>
      <c r="F37" s="143"/>
      <c r="G37" s="143">
        <f>K34*G10</f>
        <v>1.0714817443469598E+81</v>
      </c>
      <c r="H37" s="143"/>
      <c r="I37" s="160">
        <f>K34*I10</f>
        <v>1.4158665368505405E+66</v>
      </c>
      <c r="J37" s="143"/>
      <c r="K37" s="145">
        <f>K34*K10</f>
        <v>1.8709399957112131E+51</v>
      </c>
      <c r="L37" s="143"/>
      <c r="M37" s="162">
        <f>K34*M10</f>
        <v>2.472278549176121E+36</v>
      </c>
      <c r="N37" s="143"/>
      <c r="O37" s="143">
        <f>K34*O10</f>
        <v>3.2668932401506167E+21</v>
      </c>
      <c r="P37" s="143"/>
      <c r="Q37" s="143">
        <f>K34*Q10</f>
        <v>4316904.9240419948</v>
      </c>
      <c r="R37" s="155"/>
      <c r="S37" s="194">
        <f>S10*K34</f>
        <v>5.7044007114107122E-9</v>
      </c>
    </row>
    <row r="38" spans="1:19" ht="24.95" customHeight="1" x14ac:dyDescent="0.3">
      <c r="B38" s="129"/>
      <c r="C38" s="129"/>
      <c r="D38" s="129"/>
      <c r="E38" s="129"/>
      <c r="F38" s="129"/>
      <c r="G38" s="129"/>
      <c r="H38" s="129"/>
      <c r="I38" s="129"/>
      <c r="J38" s="129"/>
      <c r="K38" s="199" t="s">
        <v>65</v>
      </c>
      <c r="L38" s="129"/>
      <c r="M38" s="129"/>
      <c r="N38" s="129"/>
      <c r="O38" s="129"/>
      <c r="P38" s="129"/>
      <c r="Q38" s="129"/>
      <c r="R38" s="129"/>
      <c r="S38" s="129"/>
    </row>
    <row r="39" spans="1:19" ht="24.95" customHeight="1" x14ac:dyDescent="0.3">
      <c r="B39" s="129"/>
      <c r="C39" s="129"/>
      <c r="D39" s="130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</row>
    <row r="40" spans="1:19" ht="24.95" customHeight="1" x14ac:dyDescent="0.3">
      <c r="A40" s="170"/>
      <c r="B40" s="183"/>
      <c r="C40" s="183" t="s">
        <v>7</v>
      </c>
      <c r="D40" s="184"/>
      <c r="E40" s="182" t="s">
        <v>8</v>
      </c>
      <c r="F40" s="182"/>
      <c r="G40" s="182" t="s">
        <v>9</v>
      </c>
      <c r="H40" s="182"/>
      <c r="I40" s="182" t="s">
        <v>10</v>
      </c>
      <c r="J40" s="182"/>
      <c r="K40" s="132" t="s">
        <v>11</v>
      </c>
      <c r="L40" s="132"/>
      <c r="M40" s="182" t="s">
        <v>12</v>
      </c>
      <c r="N40" s="182"/>
      <c r="O40" s="185" t="s">
        <v>13</v>
      </c>
      <c r="P40" s="182"/>
      <c r="Q40" s="182" t="s">
        <v>202</v>
      </c>
      <c r="R40" s="183"/>
      <c r="S40" s="183" t="s">
        <v>203</v>
      </c>
    </row>
    <row r="41" spans="1:19" ht="30" customHeight="1" x14ac:dyDescent="0.3">
      <c r="A41" s="181">
        <v>1</v>
      </c>
      <c r="B41" s="154"/>
      <c r="C41" s="191">
        <f>C5*K43</f>
        <v>3.9771606696234576E+31</v>
      </c>
      <c r="D41" s="155"/>
      <c r="E41" s="143">
        <f>K43*E5</f>
        <v>5.2554593053099288E+16</v>
      </c>
      <c r="F41" s="143"/>
      <c r="G41" s="143">
        <f>K43*G5</f>
        <v>69.446157206376228</v>
      </c>
      <c r="H41" s="143"/>
      <c r="I41" s="143">
        <f>K43*I5</f>
        <v>9.1766836551468802E-14</v>
      </c>
      <c r="J41" s="143" t="s">
        <v>222</v>
      </c>
      <c r="K41" s="145">
        <f>K43*K5</f>
        <v>1.2126160221707416E-28</v>
      </c>
      <c r="L41" s="143"/>
      <c r="M41" s="162">
        <f>K43*M5</f>
        <v>1.6023627625002366E-43</v>
      </c>
      <c r="N41" s="143"/>
      <c r="O41" s="143">
        <f>K43*O5</f>
        <v>2.1173779462777582E-58</v>
      </c>
      <c r="P41" s="143"/>
      <c r="Q41" s="143">
        <f>K43*Q5</f>
        <v>2.7979240857968675E-73</v>
      </c>
      <c r="R41" s="155"/>
      <c r="S41" s="194">
        <f>S5*K43</f>
        <v>3.6972044616050365E-88</v>
      </c>
    </row>
    <row r="42" spans="1:19" ht="30" customHeight="1" x14ac:dyDescent="0.3">
      <c r="A42" s="180">
        <v>2</v>
      </c>
      <c r="B42" s="154"/>
      <c r="C42" s="191">
        <f>C6*K43</f>
        <v>9.0231109458120477E+54</v>
      </c>
      <c r="D42" s="155"/>
      <c r="E42" s="143">
        <f>K43*E6</f>
        <v>1.1923227730073423E+40</v>
      </c>
      <c r="F42" s="143"/>
      <c r="G42" s="143">
        <f>K43*G6</f>
        <v>1.5755470630578361E+25</v>
      </c>
      <c r="H42" s="143"/>
      <c r="I42" s="160">
        <f>K43*I6</f>
        <v>20819434167.55394</v>
      </c>
      <c r="J42" s="156" t="s">
        <v>220</v>
      </c>
      <c r="K42" s="145">
        <f>K43*K6</f>
        <v>2.7511005492649075E-5</v>
      </c>
      <c r="L42" s="143"/>
      <c r="M42" s="162">
        <f>K43*M6</f>
        <v>3.6353313789674912E-20</v>
      </c>
      <c r="N42" s="143"/>
      <c r="O42" s="143">
        <f>K43*O6</f>
        <v>4.8037627117761605E-35</v>
      </c>
      <c r="P42" s="143"/>
      <c r="Q42" s="143">
        <f>K43*Q6</f>
        <v>6.3477393902960103E-50</v>
      </c>
      <c r="R42" s="155"/>
      <c r="S42" s="194">
        <f>S6*K43</f>
        <v>8.387965389784459E-65</v>
      </c>
    </row>
    <row r="43" spans="1:19" ht="30" customHeight="1" x14ac:dyDescent="0.3">
      <c r="A43" s="180">
        <v>3</v>
      </c>
      <c r="B43" s="157"/>
      <c r="C43" s="192">
        <f>C7*K43</f>
        <v>2.0471018875921194E+78</v>
      </c>
      <c r="D43" s="158"/>
      <c r="E43" s="145">
        <f>K43*E7</f>
        <v>2.7050606092516987E+63</v>
      </c>
      <c r="F43" s="145"/>
      <c r="G43" s="145">
        <f>K43*G7</f>
        <v>3.5744937484924726E+48</v>
      </c>
      <c r="H43" s="145"/>
      <c r="I43" s="159">
        <f>K43*I7</f>
        <v>4.7233712672878958E+33</v>
      </c>
      <c r="J43" s="145" t="s">
        <v>66</v>
      </c>
      <c r="K43" s="145">
        <f>1/K34</f>
        <v>6.2415093432601795E+18</v>
      </c>
      <c r="L43" s="163" t="s">
        <v>210</v>
      </c>
      <c r="M43" s="145">
        <f>K43*M7</f>
        <v>8247.5919586927666</v>
      </c>
      <c r="N43" s="164"/>
      <c r="O43" s="145">
        <f>K43*O7</f>
        <v>1.0898449297451935E-11</v>
      </c>
      <c r="P43" s="164"/>
      <c r="Q43" s="145">
        <f>K43*Q7</f>
        <v>1.4401318310121206E-26</v>
      </c>
      <c r="R43" s="158"/>
      <c r="S43" s="198">
        <f>S7*K43</f>
        <v>1.9030043945602623E-41</v>
      </c>
    </row>
    <row r="44" spans="1:19" ht="30" customHeight="1" x14ac:dyDescent="0.3">
      <c r="A44" s="180">
        <v>4</v>
      </c>
      <c r="B44" s="154"/>
      <c r="C44" s="193">
        <f>C8*K43</f>
        <v>4.6443251815807937E+101</v>
      </c>
      <c r="D44" s="155"/>
      <c r="E44" s="143">
        <f>K43*E8</f>
        <v>6.1370570665768119E+86</v>
      </c>
      <c r="F44" s="143"/>
      <c r="G44" s="143">
        <f>K43*G8</f>
        <v>8.1095676908654434E+71</v>
      </c>
      <c r="H44" s="143"/>
      <c r="I44" s="160">
        <f>K43*I8</f>
        <v>1.0716062669661919E+57</v>
      </c>
      <c r="J44" s="156" t="s">
        <v>221</v>
      </c>
      <c r="K44" s="145">
        <f>K43*K8</f>
        <v>1.4160310822668133E+42</v>
      </c>
      <c r="L44" s="156" t="s">
        <v>68</v>
      </c>
      <c r="M44" s="162">
        <f>K43*M8</f>
        <v>1.8711574276459351E+27</v>
      </c>
      <c r="N44" s="143"/>
      <c r="O44" s="143">
        <f>K43*O8</f>
        <v>2472565865877.5391</v>
      </c>
      <c r="P44" s="156"/>
      <c r="Q44" s="143">
        <f>K43*Q8</f>
        <v>3.2672729032714887E-3</v>
      </c>
      <c r="R44" s="155"/>
      <c r="S44" s="194">
        <f>S8*K43</f>
        <v>4.3174066146316436E-18</v>
      </c>
    </row>
    <row r="45" spans="1:19" ht="30" customHeight="1" x14ac:dyDescent="0.3">
      <c r="A45" s="180">
        <v>5</v>
      </c>
      <c r="B45" s="154"/>
      <c r="C45" s="193">
        <f>C9*K43</f>
        <v>1.0536728300141746E+125</v>
      </c>
      <c r="D45" s="155"/>
      <c r="E45" s="160">
        <f>K43*E9</f>
        <v>1.3923336619374027E+110</v>
      </c>
      <c r="F45" s="143"/>
      <c r="G45" s="143">
        <f>K43*G9</f>
        <v>1.8398434228753323E+95</v>
      </c>
      <c r="H45" s="143"/>
      <c r="I45" s="160">
        <f>K43*I9</f>
        <v>2.4311872313619344E+80</v>
      </c>
      <c r="J45" s="143"/>
      <c r="K45" s="145">
        <f>K43*K9</f>
        <v>3.212594767819989E+65</v>
      </c>
      <c r="L45" s="156"/>
      <c r="M45" s="162">
        <f>K43*M9</f>
        <v>4.2451543875716821E+50</v>
      </c>
      <c r="N45" s="165"/>
      <c r="O45" s="143">
        <f>K43*O9</f>
        <v>5.6095888453893196E+35</v>
      </c>
      <c r="P45" s="143"/>
      <c r="Q45" s="143">
        <f>K43*Q9</f>
        <v>7.4125659849832569E+20</v>
      </c>
      <c r="R45" s="155"/>
      <c r="S45" s="194">
        <f>S9*K43</f>
        <v>979503.77462855587</v>
      </c>
    </row>
    <row r="46" spans="1:19" ht="30" customHeight="1" x14ac:dyDescent="0.3">
      <c r="A46" s="180">
        <v>6</v>
      </c>
      <c r="B46" s="154"/>
      <c r="C46" s="193">
        <f>C10*K43</f>
        <v>2.3905010723908671E+148</v>
      </c>
      <c r="D46" s="155"/>
      <c r="E46" s="160">
        <f>K43*E10</f>
        <v>3.1588316763776561E+133</v>
      </c>
      <c r="F46" s="143"/>
      <c r="G46" s="160">
        <f>K43*G10</f>
        <v>4.1741113086835495E+118</v>
      </c>
      <c r="H46" s="143"/>
      <c r="I46" s="166">
        <f>K43*I10</f>
        <v>5.5157118207892909E+103</v>
      </c>
      <c r="J46" s="143"/>
      <c r="K46" s="145">
        <f>K43*K10</f>
        <v>7.2885159594820913E+88</v>
      </c>
      <c r="L46" s="143"/>
      <c r="M46" s="162">
        <f>K43*M10</f>
        <v>9.6311168200269373E+73</v>
      </c>
      <c r="N46" s="143"/>
      <c r="O46" s="143">
        <f>K43*O10</f>
        <v>1.2726652684395991E+59</v>
      </c>
      <c r="P46" s="143"/>
      <c r="Q46" s="143">
        <f>K43*Q10</f>
        <v>1.6817124283286459E+44</v>
      </c>
      <c r="R46" s="155"/>
      <c r="S46" s="194">
        <f>S10*K43</f>
        <v>2.2222313767253218E+29</v>
      </c>
    </row>
    <row r="47" spans="1:19" ht="30" customHeight="1" x14ac:dyDescent="0.3">
      <c r="B47" s="129"/>
      <c r="C47" s="129"/>
      <c r="D47" s="129"/>
      <c r="E47" s="131"/>
      <c r="F47" s="131"/>
      <c r="G47" s="131"/>
      <c r="H47" s="131"/>
      <c r="I47" s="131"/>
      <c r="J47" s="131"/>
      <c r="K47" s="199" t="s">
        <v>227</v>
      </c>
      <c r="L47" s="133"/>
      <c r="M47" s="131"/>
      <c r="N47" s="131"/>
      <c r="O47" s="9"/>
      <c r="P47" s="131"/>
      <c r="Q47" s="131"/>
      <c r="R47" s="129"/>
      <c r="S47" s="129"/>
    </row>
    <row r="48" spans="1:19" ht="24.75" customHeight="1" x14ac:dyDescent="0.3">
      <c r="B48" s="129"/>
      <c r="C48" s="129"/>
      <c r="D48" s="130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</row>
    <row r="49" spans="1:19" ht="30" customHeight="1" x14ac:dyDescent="0.3">
      <c r="A49" s="170"/>
      <c r="B49" s="183"/>
      <c r="C49" s="183" t="s">
        <v>7</v>
      </c>
      <c r="D49" s="184"/>
      <c r="E49" s="182" t="s">
        <v>8</v>
      </c>
      <c r="F49" s="182"/>
      <c r="G49" s="182" t="s">
        <v>9</v>
      </c>
      <c r="H49" s="182"/>
      <c r="I49" s="182" t="s">
        <v>10</v>
      </c>
      <c r="J49" s="182"/>
      <c r="K49" s="132" t="s">
        <v>11</v>
      </c>
      <c r="L49" s="132"/>
      <c r="M49" s="182" t="s">
        <v>12</v>
      </c>
      <c r="N49" s="182"/>
      <c r="O49" s="185" t="s">
        <v>13</v>
      </c>
      <c r="P49" s="182"/>
      <c r="Q49" s="182" t="s">
        <v>202</v>
      </c>
      <c r="R49" s="183"/>
      <c r="S49" s="183" t="s">
        <v>203</v>
      </c>
    </row>
    <row r="50" spans="1:19" ht="30" customHeight="1" x14ac:dyDescent="0.3">
      <c r="A50" s="181">
        <v>2</v>
      </c>
      <c r="B50" s="149"/>
      <c r="C50" s="177">
        <f>C6*K51</f>
        <v>1.5092253187852444E+28</v>
      </c>
      <c r="D50" s="150"/>
      <c r="E50" s="160">
        <f>K51*E6</f>
        <v>19943052102469.363</v>
      </c>
      <c r="F50" s="160"/>
      <c r="G50" s="160">
        <f>K51*G6</f>
        <v>2.6352945594759279E-2</v>
      </c>
      <c r="H50" s="160"/>
      <c r="I50" s="160">
        <f>K51*I6</f>
        <v>3.4823042027471386E-17</v>
      </c>
      <c r="J50" s="167" t="s">
        <v>15</v>
      </c>
      <c r="K50" s="159">
        <f>K51*K6</f>
        <v>4.6015510929760857E-32</v>
      </c>
      <c r="L50" s="136"/>
      <c r="M50" s="138">
        <f>K51*M6</f>
        <v>6.0805349643392256E-47</v>
      </c>
      <c r="N50" s="136"/>
      <c r="O50" s="136">
        <f>K51*O6</f>
        <v>8.0348788279213334E-62</v>
      </c>
      <c r="P50" s="136"/>
      <c r="Q50" s="136">
        <f>K51*Q6</f>
        <v>1.0617368070079702E-76</v>
      </c>
      <c r="R50" s="150"/>
      <c r="S50" s="196">
        <f>S6*K51</f>
        <v>1.4029894806106421E-91</v>
      </c>
    </row>
    <row r="51" spans="1:19" ht="30" customHeight="1" x14ac:dyDescent="0.3">
      <c r="A51" s="180">
        <v>3</v>
      </c>
      <c r="B51" s="152"/>
      <c r="C51" s="179">
        <f>C7*K51</f>
        <v>3.4240274972137614E+51</v>
      </c>
      <c r="D51" s="153"/>
      <c r="E51" s="159">
        <f>K51*E7</f>
        <v>4.5245436799446197E+36</v>
      </c>
      <c r="F51" s="159"/>
      <c r="G51" s="159">
        <f>K51*G7</f>
        <v>5.9787766098213586E+21</v>
      </c>
      <c r="H51" s="159"/>
      <c r="I51" s="159">
        <f>K51*I7</f>
        <v>7900414.3353931541</v>
      </c>
      <c r="J51" s="159" t="s">
        <v>70</v>
      </c>
      <c r="K51" s="159">
        <f>K16/K34</f>
        <v>1.0439685364452951E-8</v>
      </c>
      <c r="L51" s="141" t="s">
        <v>184</v>
      </c>
      <c r="M51" s="137">
        <f>K51*M7</f>
        <v>1.3795103127758871E-23</v>
      </c>
      <c r="N51" s="142"/>
      <c r="O51" s="137">
        <f>K51*O7</f>
        <v>1.8228985229141987E-38</v>
      </c>
      <c r="P51" s="142"/>
      <c r="Q51" s="137">
        <f>K51*Q7</f>
        <v>2.4087960735546956E-53</v>
      </c>
      <c r="R51" s="153"/>
      <c r="S51" s="195">
        <f>S7*K51</f>
        <v>3.18300687121991E-68</v>
      </c>
    </row>
    <row r="52" spans="1:19" ht="30" customHeight="1" x14ac:dyDescent="0.3">
      <c r="A52" s="180">
        <v>4</v>
      </c>
      <c r="B52" s="149"/>
      <c r="C52" s="177">
        <f>C8*K51</f>
        <v>7.7682001194575764E+74</v>
      </c>
      <c r="D52" s="150"/>
      <c r="E52" s="160">
        <f>K51*E8</f>
        <v>1.0264976196493016E+60</v>
      </c>
      <c r="F52" s="160"/>
      <c r="G52" s="160">
        <f>K51*G8</f>
        <v>1.356424071138963E+45</v>
      </c>
      <c r="H52" s="160"/>
      <c r="I52" s="160">
        <f>K51*I8</f>
        <v>1.7923921356912518E+30</v>
      </c>
      <c r="J52" s="167" t="s">
        <v>8</v>
      </c>
      <c r="K52" s="159">
        <f>K51*K8</f>
        <v>2368484632825950</v>
      </c>
      <c r="L52" s="139" t="s">
        <v>185</v>
      </c>
      <c r="M52" s="138">
        <f>K51*M8</f>
        <v>3.129738936155976</v>
      </c>
      <c r="N52" s="136" t="s">
        <v>186</v>
      </c>
      <c r="O52" s="136">
        <f>K51*O8</f>
        <v>4.1356678750343202E-15</v>
      </c>
      <c r="P52" s="139"/>
      <c r="Q52" s="136">
        <f>K51*Q8</f>
        <v>5.4649122886901695E-30</v>
      </c>
      <c r="R52" s="150"/>
      <c r="S52" s="196">
        <f>S8*K51</f>
        <v>7.2213889571171099E-45</v>
      </c>
    </row>
    <row r="53" spans="1:19" ht="30" customHeight="1" x14ac:dyDescent="0.3">
      <c r="A53" s="180">
        <v>5</v>
      </c>
      <c r="B53" s="149"/>
      <c r="C53" s="177">
        <f>C9*K51</f>
        <v>1.7623962758781952E+98</v>
      </c>
      <c r="D53" s="150"/>
      <c r="E53" s="160">
        <f>K51*E9</f>
        <v>2.3288478080480806E+83</v>
      </c>
      <c r="F53" s="160"/>
      <c r="G53" s="160">
        <f>K51*G9</f>
        <v>3.0773624452581329E+68</v>
      </c>
      <c r="H53" s="160"/>
      <c r="I53" s="160">
        <f>K51*I9</f>
        <v>4.0664570637711642E+53</v>
      </c>
      <c r="J53" s="160"/>
      <c r="K53" s="159">
        <f>K51*K9</f>
        <v>5.3734564405874992E+38</v>
      </c>
      <c r="L53" s="139" t="s">
        <v>187</v>
      </c>
      <c r="M53" s="138">
        <f>K51*M9</f>
        <v>7.1005382981011904E+23</v>
      </c>
      <c r="N53" s="144" t="s">
        <v>19</v>
      </c>
      <c r="O53" s="136">
        <f>K51*O9</f>
        <v>938272128.56850505</v>
      </c>
      <c r="P53" s="139" t="s">
        <v>188</v>
      </c>
      <c r="Q53" s="136">
        <f>K51*Q9</f>
        <v>1.2398420377281755E-6</v>
      </c>
      <c r="R53" s="150"/>
      <c r="S53" s="196">
        <f>S9*K51</f>
        <v>1.6383394877808314E-21</v>
      </c>
    </row>
    <row r="54" spans="1:19" ht="30" customHeight="1" x14ac:dyDescent="0.3">
      <c r="A54" s="180">
        <v>6</v>
      </c>
      <c r="B54" s="149"/>
      <c r="C54" s="176">
        <f>C10*K51</f>
        <v>3.9984045022854203E+121</v>
      </c>
      <c r="D54" s="150"/>
      <c r="E54" s="160">
        <f>K51*E10</f>
        <v>5.2835311151557031E+106</v>
      </c>
      <c r="F54" s="160"/>
      <c r="G54" s="160">
        <f>K51*G10</f>
        <v>6.9817100868264625E+91</v>
      </c>
      <c r="H54" s="160"/>
      <c r="I54" s="160">
        <f>K51*I10</f>
        <v>9.2257005162082575E+76</v>
      </c>
      <c r="J54" s="160"/>
      <c r="K54" s="159">
        <f>K51*K10</f>
        <v>1.2190931584994202E+62</v>
      </c>
      <c r="L54" s="136"/>
      <c r="M54" s="138">
        <f>K51*M10</f>
        <v>1.6109217142796573E+47</v>
      </c>
      <c r="N54" s="136"/>
      <c r="O54" s="136">
        <f>K51*O10</f>
        <v>2.1286878295108923E+32</v>
      </c>
      <c r="P54" s="136"/>
      <c r="Q54" s="136">
        <f>K51*Q10</f>
        <v>2.812869076964441E+17</v>
      </c>
      <c r="R54" s="150"/>
      <c r="S54" s="194">
        <f>S10*K51</f>
        <v>371.69529202225851</v>
      </c>
    </row>
    <row r="55" spans="1:19" ht="30" customHeight="1" x14ac:dyDescent="0.3">
      <c r="B55" s="129"/>
      <c r="C55" s="129"/>
      <c r="D55" s="129"/>
      <c r="E55" s="131"/>
      <c r="F55" s="131"/>
      <c r="G55" s="131"/>
      <c r="H55" s="131"/>
      <c r="I55" s="131"/>
      <c r="J55" s="131"/>
      <c r="K55" s="199" t="s">
        <v>228</v>
      </c>
      <c r="L55" s="133"/>
      <c r="M55" s="131"/>
      <c r="N55" s="131"/>
      <c r="O55" s="9"/>
      <c r="P55" s="131"/>
      <c r="Q55" s="131"/>
      <c r="R55" s="129"/>
      <c r="S55" s="129"/>
    </row>
    <row r="56" spans="1:19" ht="24.75" customHeight="1" x14ac:dyDescent="0.3">
      <c r="B56" s="129"/>
      <c r="C56" s="129"/>
      <c r="D56" s="129"/>
      <c r="E56" s="131"/>
      <c r="F56" s="131"/>
      <c r="G56" s="131"/>
      <c r="H56" s="131"/>
      <c r="I56" s="131"/>
      <c r="J56" s="131"/>
      <c r="K56" s="132"/>
      <c r="L56" s="133"/>
      <c r="M56" s="131"/>
      <c r="N56" s="131"/>
      <c r="O56" s="9"/>
      <c r="P56" s="131"/>
      <c r="Q56" s="131"/>
      <c r="R56" s="129"/>
      <c r="S56" s="129"/>
    </row>
    <row r="57" spans="1:19" ht="30" customHeight="1" x14ac:dyDescent="0.3">
      <c r="A57" s="170"/>
      <c r="B57" s="183"/>
      <c r="C57" s="183" t="s">
        <v>7</v>
      </c>
      <c r="D57" s="184"/>
      <c r="E57" s="182" t="s">
        <v>8</v>
      </c>
      <c r="F57" s="182"/>
      <c r="G57" s="182" t="s">
        <v>9</v>
      </c>
      <c r="H57" s="182"/>
      <c r="I57" s="182" t="s">
        <v>10</v>
      </c>
      <c r="J57" s="182"/>
      <c r="K57" s="132" t="s">
        <v>11</v>
      </c>
      <c r="L57" s="132"/>
      <c r="M57" s="182" t="s">
        <v>12</v>
      </c>
      <c r="N57" s="182"/>
      <c r="O57" s="185" t="s">
        <v>13</v>
      </c>
      <c r="P57" s="182"/>
      <c r="Q57" s="182" t="s">
        <v>202</v>
      </c>
      <c r="R57" s="183"/>
      <c r="S57" s="183" t="s">
        <v>203</v>
      </c>
    </row>
    <row r="58" spans="1:19" ht="30" customHeight="1" x14ac:dyDescent="0.3">
      <c r="A58" s="181">
        <v>1</v>
      </c>
      <c r="B58" s="154"/>
      <c r="C58" s="191">
        <f>C5*K60</f>
        <v>6.1037410589091221E+20</v>
      </c>
      <c r="D58" s="155"/>
      <c r="E58" s="143">
        <f>K60*E5</f>
        <v>806554.35899911087</v>
      </c>
      <c r="F58" s="143"/>
      <c r="G58" s="143">
        <f>K60*G5</f>
        <v>1.0657888788891894E-9</v>
      </c>
      <c r="H58" s="143"/>
      <c r="I58" s="143">
        <f>K60*I5</f>
        <v>1.4083439283292336E-24</v>
      </c>
      <c r="J58" s="143"/>
      <c r="K58" s="145">
        <f>K60*K5</f>
        <v>1.8609995466729171E-39</v>
      </c>
      <c r="L58" s="143"/>
      <c r="M58" s="162">
        <f>K60*M5</f>
        <v>2.459143141849915E-54</v>
      </c>
      <c r="N58" s="143"/>
      <c r="O58" s="143">
        <f>K60*O5</f>
        <v>3.2495359834552059E-69</v>
      </c>
      <c r="P58" s="143"/>
      <c r="Q58" s="143">
        <f>K60*Q5</f>
        <v>4.2939688739821449E-84</v>
      </c>
      <c r="R58" s="155"/>
      <c r="S58" s="194">
        <f>S5*K60</f>
        <v>5.6740927888179065E-99</v>
      </c>
    </row>
    <row r="59" spans="1:19" ht="30" customHeight="1" x14ac:dyDescent="0.3">
      <c r="A59" s="180">
        <v>2</v>
      </c>
      <c r="B59" s="154"/>
      <c r="C59" s="191">
        <f>C6*K60</f>
        <v>1.3847751532818911E+44</v>
      </c>
      <c r="D59" s="155"/>
      <c r="E59" s="143">
        <f>K60*E6</f>
        <v>1.8298555350458889E+29</v>
      </c>
      <c r="F59" s="156" t="s">
        <v>189</v>
      </c>
      <c r="G59" s="143">
        <f>K60*G6</f>
        <v>241798913794957.91</v>
      </c>
      <c r="H59" s="143"/>
      <c r="I59" s="143">
        <f>K60*I6</f>
        <v>0.31951546771125433</v>
      </c>
      <c r="J59" s="156" t="s">
        <v>212</v>
      </c>
      <c r="K59" s="145">
        <f>K60*K6</f>
        <v>4.2221088798319678E-16</v>
      </c>
      <c r="L59" s="143"/>
      <c r="M59" s="162">
        <f>K60*M6</f>
        <v>5.5791362843395948E-31</v>
      </c>
      <c r="N59" s="143"/>
      <c r="O59" s="143">
        <f>K60*O6</f>
        <v>7.3723256706902848E-46</v>
      </c>
      <c r="P59" s="143"/>
      <c r="Q59" s="143">
        <f>K60*Q6</f>
        <v>9.7418637983948339E-61</v>
      </c>
      <c r="R59" s="155"/>
      <c r="S59" s="194">
        <f>S6*K60</f>
        <v>1.2872994833065993E-75</v>
      </c>
    </row>
    <row r="60" spans="1:19" ht="30" customHeight="1" x14ac:dyDescent="0.3">
      <c r="A60" s="180">
        <v>3</v>
      </c>
      <c r="B60" s="157"/>
      <c r="C60" s="192">
        <f>C7*K60</f>
        <v>3.1416834473145291E+67</v>
      </c>
      <c r="D60" s="158"/>
      <c r="E60" s="145">
        <f>K60*E7</f>
        <v>4.1514514697970487E+52</v>
      </c>
      <c r="F60" s="145"/>
      <c r="G60" s="145">
        <f>K60*G7</f>
        <v>5.4857688863631208E+37</v>
      </c>
      <c r="H60" s="145"/>
      <c r="I60" s="159">
        <f>K60*I7</f>
        <v>7.2489490708320513E+22</v>
      </c>
      <c r="J60" s="145" t="s">
        <v>79</v>
      </c>
      <c r="K60" s="145">
        <f>K34/K16</f>
        <v>95788327.434176564</v>
      </c>
      <c r="L60" s="163" t="s">
        <v>190</v>
      </c>
      <c r="M60" s="145">
        <f>K60*M7</f>
        <v>1.2657563990284521E-7</v>
      </c>
      <c r="N60" s="164"/>
      <c r="O60" s="145">
        <f>K60*O7</f>
        <v>1.672582980199154E-22</v>
      </c>
      <c r="P60" s="164"/>
      <c r="Q60" s="145">
        <f>K60*Q7</f>
        <v>2.2101676339927391E-37</v>
      </c>
      <c r="R60" s="158"/>
      <c r="S60" s="198">
        <f>S7*K60</f>
        <v>2.9205372936220038E-52</v>
      </c>
    </row>
    <row r="61" spans="1:19" ht="30" customHeight="1" x14ac:dyDescent="0.3">
      <c r="A61" s="180">
        <v>4</v>
      </c>
      <c r="B61" s="154"/>
      <c r="C61" s="191">
        <f>C8*K60</f>
        <v>7.1276371905850394E+90</v>
      </c>
      <c r="D61" s="155"/>
      <c r="E61" s="143">
        <f>K60*E8</f>
        <v>9.4185300292833623E+75</v>
      </c>
      <c r="F61" s="143"/>
      <c r="G61" s="143">
        <f>K60*G8</f>
        <v>1.2445738403981701E+61</v>
      </c>
      <c r="H61" s="143"/>
      <c r="I61" s="160">
        <f>K60*I8</f>
        <v>1.6445921384627227E+46</v>
      </c>
      <c r="J61" s="156" t="s">
        <v>81</v>
      </c>
      <c r="K61" s="145">
        <f>K60*K8</f>
        <v>2.173180259861557E+31</v>
      </c>
      <c r="L61" s="156"/>
      <c r="M61" s="162">
        <f>K60*M8</f>
        <v>2.8716618129200624E+16</v>
      </c>
      <c r="N61" s="143"/>
      <c r="O61" s="143">
        <f>K60*O8</f>
        <v>37.94642220939685</v>
      </c>
      <c r="P61" s="156"/>
      <c r="Q61" s="143">
        <f>K60*Q8</f>
        <v>5.0142776284286973E-14</v>
      </c>
      <c r="R61" s="155"/>
      <c r="S61" s="194">
        <f>S8*K60</f>
        <v>6.6259158758672767E-29</v>
      </c>
    </row>
    <row r="62" spans="1:19" ht="30" customHeight="1" x14ac:dyDescent="0.3">
      <c r="A62" s="180">
        <v>5</v>
      </c>
      <c r="B62" s="154"/>
      <c r="C62" s="193">
        <f>C9*K60</f>
        <v>1.6170697262334602E+114</v>
      </c>
      <c r="D62" s="155"/>
      <c r="E62" s="143">
        <f>K60*E9</f>
        <v>2.1368118730977036E+99</v>
      </c>
      <c r="F62" s="143"/>
      <c r="G62" s="143">
        <f>K60*G9</f>
        <v>2.8236042682256716E+84</v>
      </c>
      <c r="H62" s="143"/>
      <c r="I62" s="160">
        <f>K60*I9</f>
        <v>3.7311385077546699E+69</v>
      </c>
      <c r="J62" s="143"/>
      <c r="K62" s="145">
        <f>K60*K9</f>
        <v>4.9303631959721592E+54</v>
      </c>
      <c r="L62" s="156"/>
      <c r="M62" s="162">
        <f>K60*M9</f>
        <v>6.5150305178097487E+39</v>
      </c>
      <c r="N62" s="165"/>
      <c r="O62" s="143">
        <f>K60*O9</f>
        <v>8.6090255344004168E+24</v>
      </c>
      <c r="P62" s="143"/>
      <c r="Q62" s="143">
        <f>K60*Q9</f>
        <v>11376051186.460871</v>
      </c>
      <c r="R62" s="155"/>
      <c r="S62" s="194">
        <f>S9*K60</f>
        <v>1.5032426153210498E-5</v>
      </c>
    </row>
    <row r="63" spans="1:19" ht="30" customHeight="1" x14ac:dyDescent="0.3">
      <c r="A63" s="180">
        <v>6</v>
      </c>
      <c r="B63" s="154"/>
      <c r="C63" s="193">
        <f>C10*K60</f>
        <v>3.6686975354958048E+137</v>
      </c>
      <c r="D63" s="155"/>
      <c r="E63" s="160">
        <f>K60*E10</f>
        <v>4.8478530798491615E+122</v>
      </c>
      <c r="F63" s="160"/>
      <c r="G63" s="160">
        <f>K60*G10</f>
        <v>6.406000837195446E+107</v>
      </c>
      <c r="H63" s="143"/>
      <c r="I63" s="160">
        <f>K60*I10</f>
        <v>8.4649526399066502E+92</v>
      </c>
      <c r="J63" s="143"/>
      <c r="K63" s="145">
        <f>K60*K10</f>
        <v>1.1185671843782247E+78</v>
      </c>
      <c r="L63" s="143"/>
      <c r="M63" s="162">
        <f>K60*M10</f>
        <v>1.4780857013532293E+63</v>
      </c>
      <c r="N63" s="143"/>
      <c r="O63" s="143">
        <f>K60*O10</f>
        <v>1.9531570128791972E+48</v>
      </c>
      <c r="P63" s="143"/>
      <c r="Q63" s="143">
        <f>K60*Q10</f>
        <v>2.5809209259426642E+33</v>
      </c>
      <c r="R63" s="155"/>
      <c r="S63" s="194">
        <f>S10*K60</f>
        <v>3.410454347522921E+18</v>
      </c>
    </row>
    <row r="64" spans="1:19" ht="30" customHeight="1" x14ac:dyDescent="0.3">
      <c r="B64" s="129"/>
      <c r="C64" s="129"/>
      <c r="D64" s="129"/>
      <c r="E64" s="131"/>
      <c r="F64" s="131"/>
      <c r="G64" s="131"/>
      <c r="H64" s="131"/>
      <c r="I64" s="131"/>
      <c r="J64" s="131"/>
      <c r="K64" s="199" t="s">
        <v>229</v>
      </c>
      <c r="L64" s="133"/>
      <c r="M64" s="131"/>
      <c r="N64" s="131"/>
      <c r="O64" s="9"/>
      <c r="P64" s="131"/>
      <c r="Q64" s="131"/>
      <c r="R64" s="129"/>
      <c r="S64" s="129"/>
    </row>
    <row r="65" spans="1:19" ht="24.75" customHeight="1" x14ac:dyDescent="0.3">
      <c r="B65" s="129"/>
      <c r="C65" s="129"/>
      <c r="D65" s="129"/>
      <c r="E65" s="131"/>
      <c r="F65" s="131"/>
      <c r="G65" s="131"/>
      <c r="H65" s="131"/>
      <c r="I65" s="131"/>
      <c r="J65" s="131"/>
      <c r="K65" s="199"/>
      <c r="L65" s="133"/>
      <c r="M65" s="131"/>
      <c r="N65" s="131"/>
      <c r="O65" s="9"/>
      <c r="P65" s="131"/>
      <c r="Q65" s="131"/>
      <c r="R65" s="129"/>
      <c r="S65" s="129"/>
    </row>
    <row r="66" spans="1:19" ht="30" customHeight="1" x14ac:dyDescent="0.3">
      <c r="A66" s="170"/>
      <c r="B66" s="183"/>
      <c r="C66" s="183" t="s">
        <v>7</v>
      </c>
      <c r="D66" s="184"/>
      <c r="E66" s="182" t="s">
        <v>8</v>
      </c>
      <c r="F66" s="182"/>
      <c r="G66" s="182" t="s">
        <v>9</v>
      </c>
      <c r="H66" s="182"/>
      <c r="I66" s="182" t="s">
        <v>10</v>
      </c>
      <c r="J66" s="182"/>
      <c r="K66" s="132" t="s">
        <v>11</v>
      </c>
      <c r="L66" s="132"/>
      <c r="M66" s="182" t="s">
        <v>12</v>
      </c>
      <c r="N66" s="182"/>
      <c r="O66" s="185" t="s">
        <v>13</v>
      </c>
      <c r="P66" s="182"/>
      <c r="Q66" s="182" t="s">
        <v>202</v>
      </c>
      <c r="R66" s="183"/>
      <c r="S66" s="183" t="s">
        <v>203</v>
      </c>
    </row>
    <row r="67" spans="1:19" ht="30" customHeight="1" x14ac:dyDescent="0.3">
      <c r="A67" s="181">
        <v>1</v>
      </c>
      <c r="B67" s="154"/>
      <c r="C67" s="177">
        <f>C5*K69</f>
        <v>4.1520306034745903E+23</v>
      </c>
      <c r="D67" s="155"/>
      <c r="E67" s="143">
        <f>K69*E5</f>
        <v>548653415.93122125</v>
      </c>
      <c r="F67" s="143"/>
      <c r="G67" s="143">
        <f>K69*G5</f>
        <v>7.2499603100490469E-7</v>
      </c>
      <c r="H67" s="143"/>
      <c r="I67" s="143">
        <f>K69*I5</f>
        <v>9.5801690048851482E-22</v>
      </c>
      <c r="J67" s="143"/>
      <c r="K67" s="145">
        <f>K69*K5</f>
        <v>1.2659329739357044E-36</v>
      </c>
      <c r="L67" s="143"/>
      <c r="M67" s="162">
        <f>K69*M5</f>
        <v>1.6728163080218117E-51</v>
      </c>
      <c r="N67" s="143"/>
      <c r="O67" s="143">
        <f>K69*O5</f>
        <v>2.2104759556771356E-66</v>
      </c>
      <c r="P67" s="143"/>
      <c r="Q67" s="143">
        <f>K69*Q5</f>
        <v>2.9209447129343955E-81</v>
      </c>
      <c r="R67" s="155"/>
      <c r="S67" s="194">
        <f>S5*K69</f>
        <v>3.8597651307208243E-96</v>
      </c>
    </row>
    <row r="68" spans="1:19" ht="30" customHeight="1" x14ac:dyDescent="0.3">
      <c r="A68" s="180">
        <v>2</v>
      </c>
      <c r="B68" s="154"/>
      <c r="C68" s="177">
        <f>C6*K69</f>
        <v>9.419843928282925E+46</v>
      </c>
      <c r="D68" s="155"/>
      <c r="E68" s="143">
        <f>K69*E6</f>
        <v>1.2447474603068707E+32</v>
      </c>
      <c r="F68" s="143"/>
      <c r="G68" s="143">
        <f>K69*G6</f>
        <v>1.6448215615211722E+17</v>
      </c>
      <c r="H68" s="143"/>
      <c r="I68" s="160">
        <f>K69*I6</f>
        <v>217.34834217520452</v>
      </c>
      <c r="J68" s="156"/>
      <c r="K68" s="145">
        <f>K69*K6</f>
        <v>2.8720624140299325E-13</v>
      </c>
      <c r="L68" s="143"/>
      <c r="M68" s="162">
        <f>K69*M6</f>
        <v>3.7951715791943476E-28</v>
      </c>
      <c r="N68" s="143"/>
      <c r="O68" s="143">
        <f>K69*O6</f>
        <v>5.0149771276434394E-43</v>
      </c>
      <c r="P68" s="143"/>
      <c r="Q68" s="143">
        <f>K69*Q6</f>
        <v>6.6268402010234749E-58</v>
      </c>
      <c r="R68" s="155"/>
      <c r="S68" s="194">
        <f>S6*K69</f>
        <v>8.7567719517270679E-73</v>
      </c>
    </row>
    <row r="69" spans="1:19" ht="30" customHeight="1" x14ac:dyDescent="0.3">
      <c r="A69" s="180">
        <v>3</v>
      </c>
      <c r="B69" s="157"/>
      <c r="C69" s="179">
        <f>C7*K69</f>
        <v>2.1371099615439454E+70</v>
      </c>
      <c r="D69" s="158"/>
      <c r="E69" s="145">
        <f>K69*E7</f>
        <v>2.8239981652363135E+55</v>
      </c>
      <c r="F69" s="145"/>
      <c r="G69" s="145">
        <f>K69*G7</f>
        <v>3.7316590071465424E+40</v>
      </c>
      <c r="H69" s="145"/>
      <c r="I69" s="159">
        <f>K69*I7</f>
        <v>4.9310509889983026E+25</v>
      </c>
      <c r="J69" s="145" t="s">
        <v>191</v>
      </c>
      <c r="K69" s="145">
        <f>K16/K34^2</f>
        <v>65159393742.929634</v>
      </c>
      <c r="L69" s="164" t="s">
        <v>192</v>
      </c>
      <c r="M69" s="145">
        <f>K69*M7</f>
        <v>8.6102265063144715E-5</v>
      </c>
      <c r="N69" s="164" t="s">
        <v>85</v>
      </c>
      <c r="O69" s="145">
        <f>K69*O7</f>
        <v>1.137763816258415E-19</v>
      </c>
      <c r="P69" s="164" t="s">
        <v>19</v>
      </c>
      <c r="Q69" s="145">
        <f>K69*Q7</f>
        <v>1.5034523199100064E-34</v>
      </c>
      <c r="R69" s="158"/>
      <c r="S69" s="198">
        <f>S7*K69</f>
        <v>1.9866767126380415E-49</v>
      </c>
    </row>
    <row r="70" spans="1:19" ht="30" customHeight="1" x14ac:dyDescent="0.3">
      <c r="A70" s="180">
        <v>4</v>
      </c>
      <c r="B70" s="154"/>
      <c r="C70" s="177">
        <f>C8*K69</f>
        <v>4.8485293625909295E+93</v>
      </c>
      <c r="D70" s="155"/>
      <c r="E70" s="143">
        <f>K69*E8</f>
        <v>6.4068944838754498E+78</v>
      </c>
      <c r="F70" s="143"/>
      <c r="G70" s="143">
        <f>K69*G8</f>
        <v>8.4661335134368468E+63</v>
      </c>
      <c r="H70" s="143"/>
      <c r="I70" s="160">
        <f>K69*I8</f>
        <v>1.1187232261703015E+49</v>
      </c>
      <c r="J70" s="156"/>
      <c r="K70" s="145">
        <f>K69*K8</f>
        <v>1.4782918965151321E+34</v>
      </c>
      <c r="L70" s="156"/>
      <c r="M70" s="162">
        <f>K69*M8</f>
        <v>1.9534294811982696E+19</v>
      </c>
      <c r="N70" s="143" t="s">
        <v>193</v>
      </c>
      <c r="O70" s="143">
        <f>K69*O8</f>
        <v>25812.809682647679</v>
      </c>
      <c r="P70" s="156" t="s">
        <v>194</v>
      </c>
      <c r="Q70" s="143">
        <f>K69*Q8</f>
        <v>3.4109301109957057E-11</v>
      </c>
      <c r="R70" s="155"/>
      <c r="S70" s="194">
        <f>S8*K69</f>
        <v>4.5072366647162321E-26</v>
      </c>
    </row>
    <row r="71" spans="1:19" ht="30" customHeight="1" x14ac:dyDescent="0.3">
      <c r="A71" s="180">
        <v>5</v>
      </c>
      <c r="B71" s="154"/>
      <c r="C71" s="176">
        <f>C9*K69</f>
        <v>1.1000012822420699E+117</v>
      </c>
      <c r="D71" s="155"/>
      <c r="E71" s="160">
        <f>K69*E9</f>
        <v>1.4535525352963083E+102</v>
      </c>
      <c r="F71" s="143"/>
      <c r="G71" s="143">
        <f>K69*G9</f>
        <v>1.9207386454676626E+87</v>
      </c>
      <c r="H71" s="143"/>
      <c r="I71" s="160">
        <f>K69*I9</f>
        <v>2.5380829757494074E+72</v>
      </c>
      <c r="J71" s="143"/>
      <c r="K71" s="145">
        <f>K69*K9</f>
        <v>3.353847857952846E+57</v>
      </c>
      <c r="L71" s="156"/>
      <c r="M71" s="162">
        <f>K69*M9</f>
        <v>4.431807612977531E+42</v>
      </c>
      <c r="N71" s="165"/>
      <c r="O71" s="143">
        <f>K69*O9</f>
        <v>5.85623425698094E+27</v>
      </c>
      <c r="P71" s="156" t="s">
        <v>195</v>
      </c>
      <c r="Q71" s="143">
        <f>K69*Q9</f>
        <v>7738485662647.1465</v>
      </c>
      <c r="R71" s="155"/>
      <c r="S71" s="194">
        <f>S9*K69</f>
        <v>1.0225711220416154E-2</v>
      </c>
    </row>
    <row r="72" spans="1:19" ht="30" customHeight="1" x14ac:dyDescent="0.3">
      <c r="A72" s="180">
        <v>6</v>
      </c>
      <c r="B72" s="154"/>
      <c r="C72" s="176">
        <f>C10*K69</f>
        <v>2.4956079059148015E+140</v>
      </c>
      <c r="D72" s="155"/>
      <c r="E72" s="160">
        <f>K69*E10</f>
        <v>3.2977208820650189E+125</v>
      </c>
      <c r="F72" s="143"/>
      <c r="G72" s="169">
        <f>K69*G10</f>
        <v>4.3576408738861196E+110</v>
      </c>
      <c r="H72" s="143"/>
      <c r="I72" s="160">
        <f>K69*I10</f>
        <v>5.758229597003409E+95</v>
      </c>
      <c r="J72" s="143"/>
      <c r="K72" s="145">
        <f>K69*K10</f>
        <v>7.608981339078693E+80</v>
      </c>
      <c r="L72" s="143"/>
      <c r="M72" s="162">
        <f>K69*M10</f>
        <v>1.0054582930937183E+66</v>
      </c>
      <c r="N72" s="143"/>
      <c r="O72" s="143">
        <f>K69*O10</f>
        <v>1.3286224976776465E+51</v>
      </c>
      <c r="P72" s="143"/>
      <c r="Q72" s="143">
        <f>K69*Q10</f>
        <v>1.7556548625241193E+36</v>
      </c>
      <c r="R72" s="155"/>
      <c r="S72" s="194">
        <f>S10*K69</f>
        <v>2.3199396380027472E+21</v>
      </c>
    </row>
    <row r="73" spans="1:19" ht="30" customHeight="1" x14ac:dyDescent="0.3">
      <c r="B73" s="129"/>
      <c r="C73" s="129"/>
      <c r="D73" s="129"/>
      <c r="E73" s="131"/>
      <c r="F73" s="131"/>
      <c r="G73" s="131"/>
      <c r="H73" s="131"/>
      <c r="I73" s="131"/>
      <c r="J73" s="131"/>
      <c r="K73" s="199" t="s">
        <v>230</v>
      </c>
      <c r="L73" s="133"/>
      <c r="M73" s="131"/>
      <c r="N73" s="131"/>
      <c r="O73" s="9"/>
      <c r="P73" s="131"/>
      <c r="Q73" s="131"/>
      <c r="R73" s="129"/>
      <c r="S73" s="129"/>
    </row>
    <row r="74" spans="1:19" ht="25.5" customHeight="1" x14ac:dyDescent="0.3">
      <c r="B74" s="129"/>
      <c r="C74" s="129"/>
      <c r="D74" s="129"/>
      <c r="E74" s="131"/>
      <c r="F74" s="131"/>
      <c r="G74" s="131"/>
      <c r="H74" s="131"/>
      <c r="I74" s="131"/>
      <c r="J74" s="131"/>
      <c r="K74" s="132"/>
      <c r="L74" s="133"/>
      <c r="M74" s="131"/>
      <c r="N74" s="131"/>
      <c r="O74" s="9"/>
      <c r="P74" s="131"/>
      <c r="Q74" s="131"/>
      <c r="R74" s="129"/>
      <c r="S74" s="129"/>
    </row>
    <row r="75" spans="1:19" ht="30" customHeight="1" x14ac:dyDescent="0.3">
      <c r="A75" s="170"/>
      <c r="B75" s="183"/>
      <c r="C75" s="183" t="s">
        <v>7</v>
      </c>
      <c r="D75" s="184"/>
      <c r="E75" s="182" t="s">
        <v>8</v>
      </c>
      <c r="F75" s="182"/>
      <c r="G75" s="182" t="s">
        <v>9</v>
      </c>
      <c r="H75" s="182"/>
      <c r="I75" s="182" t="s">
        <v>10</v>
      </c>
      <c r="J75" s="182"/>
      <c r="K75" s="132" t="s">
        <v>11</v>
      </c>
      <c r="L75" s="132"/>
      <c r="M75" s="182" t="s">
        <v>12</v>
      </c>
      <c r="N75" s="182"/>
      <c r="O75" s="185" t="s">
        <v>13</v>
      </c>
      <c r="P75" s="182"/>
      <c r="Q75" s="182" t="s">
        <v>202</v>
      </c>
      <c r="R75" s="183"/>
      <c r="S75" s="183" t="s">
        <v>203</v>
      </c>
    </row>
    <row r="76" spans="1:19" ht="30" customHeight="1" x14ac:dyDescent="0.35">
      <c r="A76" s="181">
        <v>1</v>
      </c>
      <c r="B76" s="154"/>
      <c r="C76" s="177">
        <f>C5*K78</f>
        <v>97.792708834124795</v>
      </c>
      <c r="D76" s="155" t="s">
        <v>196</v>
      </c>
      <c r="E76" s="143">
        <f>K78*E5</f>
        <v>1.2922424923869723E-13</v>
      </c>
      <c r="F76" s="143" t="s">
        <v>197</v>
      </c>
      <c r="G76" s="143">
        <f>K78*G5</f>
        <v>1.7075819649938822E-28</v>
      </c>
      <c r="H76" s="143"/>
      <c r="I76" s="143">
        <f>K78*I5</f>
        <v>2.2564156374291375E-43</v>
      </c>
      <c r="J76" s="143" t="s">
        <v>198</v>
      </c>
      <c r="K76" s="145">
        <f>K78*K5</f>
        <v>2.9816498611549712E-58</v>
      </c>
      <c r="L76" s="155"/>
      <c r="M76" s="162">
        <f>K78*M5</f>
        <v>3.9399815118524043E-73</v>
      </c>
      <c r="N76" s="143"/>
      <c r="O76" s="143">
        <f>K78*O5</f>
        <v>5.2063303998161579E-88</v>
      </c>
      <c r="P76" s="143"/>
      <c r="Q76" s="143">
        <f>K78*Q5</f>
        <v>6.8796963007336302E-103</v>
      </c>
      <c r="R76" s="155"/>
      <c r="S76" s="194">
        <f>S5*K78</f>
        <v>9.0908984938795431E-118</v>
      </c>
    </row>
    <row r="77" spans="1:19" ht="30" customHeight="1" x14ac:dyDescent="0.3">
      <c r="A77" s="180">
        <v>2</v>
      </c>
      <c r="B77" s="154"/>
      <c r="C77" s="177">
        <f>C6*K78</f>
        <v>2.2186542983825284E+25</v>
      </c>
      <c r="D77" s="155"/>
      <c r="E77" s="143">
        <f>K78*E6</f>
        <v>29317516555.860588</v>
      </c>
      <c r="F77" s="143"/>
      <c r="G77" s="143">
        <f>K78*G6</f>
        <v>3.8740455312473676E-5</v>
      </c>
      <c r="H77" s="143"/>
      <c r="I77" s="143">
        <f>K78*I6</f>
        <v>5.1192019452198579E-20</v>
      </c>
      <c r="J77" s="156"/>
      <c r="K77" s="145">
        <f>K78*K6</f>
        <v>6.7645639021451795E-35</v>
      </c>
      <c r="L77" s="143"/>
      <c r="M77" s="162">
        <f>K78*M6</f>
        <v>8.9387614077100746E-50</v>
      </c>
      <c r="N77" s="143"/>
      <c r="O77" s="143">
        <f>K78*O6</f>
        <v>1.1811767419127882E-64</v>
      </c>
      <c r="P77" s="143"/>
      <c r="Q77" s="143">
        <f>K78*Q6</f>
        <v>1.5608185877210086E-79</v>
      </c>
      <c r="R77" s="155"/>
      <c r="S77" s="194">
        <f>S6*K78</f>
        <v>2.0624810642904421E-94</v>
      </c>
    </row>
    <row r="78" spans="1:19" ht="30" customHeight="1" x14ac:dyDescent="0.3">
      <c r="A78" s="180">
        <v>3</v>
      </c>
      <c r="B78" s="157"/>
      <c r="C78" s="179">
        <f>C7*K78</f>
        <v>5.0335315939357507E+48</v>
      </c>
      <c r="D78" s="158"/>
      <c r="E78" s="145">
        <f>K78*E7</f>
        <v>6.6513582556436368E+33</v>
      </c>
      <c r="F78" s="145" t="s">
        <v>199</v>
      </c>
      <c r="G78" s="145">
        <f>K78*G7</f>
        <v>8.7891703507371407E+18</v>
      </c>
      <c r="H78" s="145"/>
      <c r="I78" s="159">
        <f>K78*I7</f>
        <v>11614.096322165637</v>
      </c>
      <c r="J78" s="145" t="s">
        <v>200</v>
      </c>
      <c r="K78" s="145">
        <f>K34^2/K16</f>
        <v>1.5346981341558426E-11</v>
      </c>
      <c r="L78" s="163"/>
      <c r="M78" s="145">
        <f>K78*M7</f>
        <v>2.0279652395221748E-26</v>
      </c>
      <c r="N78" s="164"/>
      <c r="O78" s="145">
        <f>K78*O7</f>
        <v>2.679773253892943E-41</v>
      </c>
      <c r="P78" s="164"/>
      <c r="Q78" s="145">
        <f>K78*Q7</f>
        <v>3.5410787879046635E-56</v>
      </c>
      <c r="R78" s="158"/>
      <c r="S78" s="198">
        <f>S7*K78</f>
        <v>4.6792164090496983E-71</v>
      </c>
    </row>
    <row r="79" spans="1:19" ht="30" customHeight="1" x14ac:dyDescent="0.3">
      <c r="A79" s="180">
        <v>4</v>
      </c>
      <c r="B79" s="154"/>
      <c r="C79" s="177">
        <f>C8*K78</f>
        <v>1.1419733270577788E+72</v>
      </c>
      <c r="D79" s="155"/>
      <c r="E79" s="143">
        <f>K78*E8</f>
        <v>1.5090148089666566E+57</v>
      </c>
      <c r="F79" s="143"/>
      <c r="G79" s="143">
        <f>K78*G8</f>
        <v>1.9940270404979982E+42</v>
      </c>
      <c r="H79" s="143"/>
      <c r="I79" s="160">
        <f>K78*I8</f>
        <v>2.6349269832282091E+27</v>
      </c>
      <c r="J79" s="156" t="s">
        <v>213</v>
      </c>
      <c r="K79" s="145">
        <f>K78*K8</f>
        <v>3481818483870.7969</v>
      </c>
      <c r="L79" s="156" t="s">
        <v>201</v>
      </c>
      <c r="M79" s="162">
        <f>K78*M8</f>
        <v>4.600909259265938E-3</v>
      </c>
      <c r="N79" s="143"/>
      <c r="O79" s="143">
        <f>K78*O8</f>
        <v>6.0796868389491146E-18</v>
      </c>
      <c r="P79" s="156"/>
      <c r="Q79" s="143">
        <f>K78*Q8</f>
        <v>8.0337581066722363E-33</v>
      </c>
      <c r="R79" s="155"/>
      <c r="S79" s="194">
        <f>S8*K78</f>
        <v>1.0615887137975998E-47</v>
      </c>
    </row>
    <row r="80" spans="1:19" ht="30" customHeight="1" x14ac:dyDescent="0.3">
      <c r="A80" s="180">
        <v>5</v>
      </c>
      <c r="B80" s="154"/>
      <c r="C80" s="177">
        <f>C9*K78</f>
        <v>2.5908312193422156E+95</v>
      </c>
      <c r="D80" s="155"/>
      <c r="E80" s="143">
        <f>K78*E9</f>
        <v>3.4235499068908945E+80</v>
      </c>
      <c r="F80" s="143"/>
      <c r="G80" s="143">
        <f>K78*G9</f>
        <v>4.5239125873851453E+65</v>
      </c>
      <c r="H80" s="143"/>
      <c r="I80" s="160">
        <f>K78*I9</f>
        <v>5.9779426778936029E+50</v>
      </c>
      <c r="J80" s="143"/>
      <c r="K80" s="145">
        <f>K78*K9</f>
        <v>7.8993123695250956E+35</v>
      </c>
      <c r="L80" s="156"/>
      <c r="M80" s="162">
        <f>K78*M9</f>
        <v>1.0438229215894594E+21</v>
      </c>
      <c r="N80" s="165"/>
      <c r="O80" s="143">
        <f>K78*O9</f>
        <v>1379317.8958702949</v>
      </c>
      <c r="P80" s="168"/>
      <c r="Q80" s="143">
        <f>K78*Q9</f>
        <v>1.822644261318805E-9</v>
      </c>
      <c r="R80" s="155"/>
      <c r="S80" s="194">
        <f>S9*K78</f>
        <v>2.4084600897766958E-24</v>
      </c>
    </row>
    <row r="81" spans="1:19" ht="30" customHeight="1" x14ac:dyDescent="0.3">
      <c r="A81" s="180">
        <v>6</v>
      </c>
      <c r="B81" s="154"/>
      <c r="C81" s="176">
        <f>C10*K78</f>
        <v>5.8779012154446334E+118</v>
      </c>
      <c r="D81" s="155"/>
      <c r="E81" s="160">
        <f>K78*E10</f>
        <v>7.7671165950973995E+103</v>
      </c>
      <c r="F81" s="143"/>
      <c r="G81" s="143">
        <f>K78*G10</f>
        <v>1.0263544416724923E+89</v>
      </c>
      <c r="H81" s="143"/>
      <c r="I81" s="160">
        <f>K78*I10</f>
        <v>1.3562348743493319E+74</v>
      </c>
      <c r="J81" s="143"/>
      <c r="K81" s="145">
        <f>K78*K10</f>
        <v>1.7921421291888257E+59</v>
      </c>
      <c r="L81" s="143"/>
      <c r="M81" s="162">
        <f>K78*M10</f>
        <v>2.3681542717697325E+44</v>
      </c>
      <c r="N81" s="143"/>
      <c r="O81" s="143">
        <f>K78*O10</f>
        <v>3.1293023938004526E+29</v>
      </c>
      <c r="P81" s="143"/>
      <c r="Q81" s="143">
        <f>K78*Q10</f>
        <v>413509102366343.69</v>
      </c>
      <c r="R81" s="155"/>
      <c r="S81" s="194">
        <f>S10*K78</f>
        <v>0.54641500316035896</v>
      </c>
    </row>
    <row r="82" spans="1:19" ht="30" customHeight="1" x14ac:dyDescent="0.3">
      <c r="B82" s="129"/>
      <c r="C82" s="129"/>
      <c r="D82" s="129"/>
      <c r="E82" s="131"/>
      <c r="F82" s="131"/>
      <c r="G82" s="131"/>
      <c r="H82" s="131"/>
      <c r="I82" s="131"/>
      <c r="J82" s="131"/>
      <c r="K82" s="199" t="s">
        <v>231</v>
      </c>
      <c r="L82" s="133"/>
      <c r="M82" s="131"/>
      <c r="N82" s="131"/>
      <c r="O82" s="9"/>
      <c r="P82" s="131"/>
      <c r="Q82" s="131"/>
      <c r="R82" s="129"/>
      <c r="S82" s="129"/>
    </row>
    <row r="83" spans="1:19" ht="30" customHeight="1" x14ac:dyDescent="0.3">
      <c r="B83" s="129"/>
      <c r="C83" s="129"/>
      <c r="D83" s="130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</row>
    <row r="84" spans="1:19" ht="30" customHeight="1" x14ac:dyDescent="0.3">
      <c r="R84" s="129"/>
      <c r="S84" s="129"/>
    </row>
    <row r="85" spans="1:19" ht="30" customHeight="1" x14ac:dyDescent="0.3"/>
    <row r="86" spans="1:19" ht="30" customHeight="1" x14ac:dyDescent="0.3"/>
    <row r="87" spans="1:19" ht="30" customHeight="1" x14ac:dyDescent="0.3"/>
    <row r="88" spans="1:19" ht="30" customHeight="1" x14ac:dyDescent="0.3"/>
    <row r="89" spans="1:19" ht="30" customHeight="1" x14ac:dyDescent="0.3"/>
    <row r="90" spans="1:19" ht="30" customHeight="1" x14ac:dyDescent="0.3"/>
    <row r="91" spans="1:19" ht="30" customHeight="1" x14ac:dyDescent="0.3"/>
  </sheetData>
  <pageMargins left="0.11811023622047245" right="0.11811023622047245" top="0.55118110236220474" bottom="0.35433070866141736" header="0" footer="0"/>
  <pageSetup paperSize="8" fitToHeight="0" orientation="landscape" horizontalDpi="300" verticalDpi="300" r:id="rId1"/>
  <rowBreaks count="2" manualBreakCount="2">
    <brk id="29" max="19" man="1"/>
    <brk id="55" max="16383" man="1"/>
  </rowBreaks>
  <colBreaks count="1" manualBreakCount="1">
    <brk id="19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K19" sqref="K19"/>
    </sheetView>
  </sheetViews>
  <sheetFormatPr defaultRowHeight="15" x14ac:dyDescent="0.25"/>
  <cols>
    <col min="1" max="1" width="2.42578125" style="86" customWidth="1"/>
    <col min="2" max="2" width="2.5703125" customWidth="1"/>
    <col min="3" max="3" width="13.7109375" style="64" customWidth="1"/>
    <col min="4" max="4" width="3.140625" customWidth="1"/>
    <col min="5" max="5" width="13.42578125" style="58" customWidth="1"/>
    <col min="6" max="6" width="3" customWidth="1"/>
    <col min="7" max="7" width="13.5703125" style="58" customWidth="1"/>
    <col min="8" max="8" width="4.7109375" customWidth="1"/>
    <col min="9" max="9" width="14.28515625" style="64" customWidth="1"/>
    <col min="10" max="10" width="8.7109375" customWidth="1"/>
    <col min="11" max="11" width="14.7109375" style="71" customWidth="1"/>
    <col min="12" max="12" width="6.28515625" customWidth="1"/>
    <col min="13" max="13" width="13.140625" style="64" customWidth="1"/>
    <col min="14" max="14" width="5.42578125" customWidth="1"/>
    <col min="15" max="15" width="13.28515625" style="64" customWidth="1"/>
  </cols>
  <sheetData>
    <row r="1" spans="1:15" s="97" customFormat="1" ht="14.25" customHeight="1" x14ac:dyDescent="0.2">
      <c r="A1" s="96"/>
      <c r="C1" s="98"/>
      <c r="E1" s="100">
        <v>9.1093835000000008E-31</v>
      </c>
      <c r="G1" s="100">
        <v>2.4263102367000002E-12</v>
      </c>
      <c r="I1" s="101">
        <v>1.6021766208000001E-19</v>
      </c>
      <c r="K1" s="99"/>
      <c r="M1" s="98"/>
      <c r="O1" s="98"/>
    </row>
    <row r="2" spans="1:15" ht="18" x14ac:dyDescent="0.35">
      <c r="B2" s="1"/>
      <c r="C2" s="79" t="s">
        <v>0</v>
      </c>
      <c r="D2" s="2" t="s">
        <v>1</v>
      </c>
      <c r="E2" s="78">
        <f>E1</f>
        <v>9.1093835000000008E-31</v>
      </c>
      <c r="F2" s="2" t="s">
        <v>2</v>
      </c>
      <c r="G2" s="78">
        <f>G1</f>
        <v>2.4263102367000002E-12</v>
      </c>
      <c r="H2" s="2" t="s">
        <v>3</v>
      </c>
      <c r="I2" s="59">
        <v>1.602176565E-19</v>
      </c>
      <c r="J2" s="2" t="s">
        <v>4</v>
      </c>
      <c r="K2" s="78">
        <f>G2/M2</f>
        <v>8.0932997877484972E-21</v>
      </c>
      <c r="L2" s="2" t="s">
        <v>5</v>
      </c>
      <c r="M2" s="82">
        <v>299792458</v>
      </c>
      <c r="N2" s="2" t="s">
        <v>6</v>
      </c>
      <c r="O2" s="78">
        <v>1.3795E-23</v>
      </c>
    </row>
    <row r="3" spans="1:15" x14ac:dyDescent="0.25">
      <c r="A3" s="87"/>
      <c r="B3" s="12"/>
      <c r="C3" s="80"/>
      <c r="D3" s="14"/>
      <c r="E3" s="60"/>
      <c r="F3" s="14"/>
      <c r="G3" s="60"/>
      <c r="H3" s="14"/>
      <c r="I3" s="65"/>
      <c r="J3" s="14"/>
      <c r="K3" s="72"/>
      <c r="L3" s="14"/>
      <c r="M3" s="65"/>
      <c r="N3" s="16"/>
      <c r="O3" s="65"/>
    </row>
    <row r="4" spans="1:15" s="86" customFormat="1" ht="12.75" x14ac:dyDescent="0.2">
      <c r="B4" s="91"/>
      <c r="C4" s="93" t="s">
        <v>7</v>
      </c>
      <c r="D4" s="92"/>
      <c r="E4" s="94" t="s">
        <v>8</v>
      </c>
      <c r="F4" s="92"/>
      <c r="G4" s="94" t="s">
        <v>9</v>
      </c>
      <c r="H4" s="92"/>
      <c r="I4" s="93" t="s">
        <v>10</v>
      </c>
      <c r="J4" s="92"/>
      <c r="K4" s="95" t="s">
        <v>11</v>
      </c>
      <c r="L4" s="92"/>
      <c r="M4" s="93" t="s">
        <v>12</v>
      </c>
      <c r="N4" s="92"/>
      <c r="O4" s="93" t="s">
        <v>13</v>
      </c>
    </row>
    <row r="5" spans="1:15" x14ac:dyDescent="0.25">
      <c r="A5" s="88">
        <v>1</v>
      </c>
      <c r="B5" s="3"/>
      <c r="C5" s="66">
        <f>C7*I5</f>
        <v>4.5857699449305475E-6</v>
      </c>
      <c r="D5" s="4"/>
      <c r="E5" s="66">
        <f>E7*I5</f>
        <v>1.1126500560536185E-17</v>
      </c>
      <c r="F5" s="4"/>
      <c r="G5" s="66">
        <f>G7*I5</f>
        <v>2.6996342208677237E-29</v>
      </c>
      <c r="H5" s="4" t="s">
        <v>14</v>
      </c>
      <c r="I5" s="67">
        <f>I6^2</f>
        <v>6.550150145436987E-41</v>
      </c>
      <c r="J5" s="4"/>
      <c r="K5" s="83">
        <f>I5*K7</f>
        <v>1.5892696349795757E-52</v>
      </c>
      <c r="L5" s="4"/>
      <c r="M5" s="61">
        <f>I5*M7</f>
        <v>3.8560611842274173E-64</v>
      </c>
      <c r="N5" s="4"/>
      <c r="O5" s="66">
        <f>I5*O7</f>
        <v>9.3560007246325079E-76</v>
      </c>
    </row>
    <row r="6" spans="1:15" x14ac:dyDescent="0.25">
      <c r="A6" s="88">
        <v>2</v>
      </c>
      <c r="B6" s="3"/>
      <c r="C6" s="66">
        <f>C7*I6</f>
        <v>566613132491695.25</v>
      </c>
      <c r="D6" s="4"/>
      <c r="E6" s="66">
        <f>E7*I6</f>
        <v>1374.7792436132536</v>
      </c>
      <c r="F6" s="4"/>
      <c r="G6" s="66">
        <f>G7*I6</f>
        <v>3.3356409519815208E-9</v>
      </c>
      <c r="H6" s="5" t="s">
        <v>15</v>
      </c>
      <c r="I6" s="68">
        <f>K2</f>
        <v>8.0932997877484972E-21</v>
      </c>
      <c r="J6" s="4"/>
      <c r="K6" s="83">
        <f>I6*K7</f>
        <v>1.9636856123696118E-32</v>
      </c>
      <c r="L6" s="4"/>
      <c r="M6" s="61">
        <f>I6*M7</f>
        <v>4.7645105029528975E-44</v>
      </c>
      <c r="N6" s="4"/>
      <c r="O6" s="66">
        <f>O7*I6</f>
        <v>1.1560180606179282E-55</v>
      </c>
    </row>
    <row r="7" spans="1:15" x14ac:dyDescent="0.25">
      <c r="A7" s="88">
        <v>3</v>
      </c>
      <c r="B7" s="18"/>
      <c r="C7" s="67">
        <f>1/K7^3</f>
        <v>7.001015004404319E+34</v>
      </c>
      <c r="D7" s="19"/>
      <c r="E7" s="67">
        <f>1/K7^2</f>
        <v>1.6986634372476496E+23</v>
      </c>
      <c r="F7" s="19"/>
      <c r="G7" s="67">
        <f>1/K7</f>
        <v>412148448650.19812</v>
      </c>
      <c r="H7" s="19" t="s">
        <v>16</v>
      </c>
      <c r="I7" s="67">
        <v>1</v>
      </c>
      <c r="J7" s="20" t="s">
        <v>17</v>
      </c>
      <c r="K7" s="68">
        <f>G2</f>
        <v>2.4263102367000002E-12</v>
      </c>
      <c r="L7" s="21" t="s">
        <v>18</v>
      </c>
      <c r="M7" s="62">
        <f>K7^2</f>
        <v>5.886981364715211E-24</v>
      </c>
      <c r="N7" s="21" t="s">
        <v>19</v>
      </c>
      <c r="O7" s="67">
        <f>K7^3</f>
        <v>1.4283643148470655E-35</v>
      </c>
    </row>
    <row r="8" spans="1:15" x14ac:dyDescent="0.25">
      <c r="A8" s="88">
        <v>4</v>
      </c>
      <c r="B8" s="3"/>
      <c r="C8" s="66">
        <f>C7*I8</f>
        <v>8.650383882977298E+54</v>
      </c>
      <c r="D8" s="4"/>
      <c r="E8" s="66">
        <f>E7*I8</f>
        <v>2.0988514966652516E+43</v>
      </c>
      <c r="F8" s="4"/>
      <c r="G8" s="66">
        <f>G7*I8</f>
        <v>5.0924648716720167E+31</v>
      </c>
      <c r="H8" s="5" t="s">
        <v>20</v>
      </c>
      <c r="I8" s="67">
        <f>1/I6</f>
        <v>1.2355899648172966E+20</v>
      </c>
      <c r="J8" s="5" t="s">
        <v>5</v>
      </c>
      <c r="K8" s="84">
        <f>I8*K7</f>
        <v>299792458</v>
      </c>
      <c r="L8" s="4" t="s">
        <v>21</v>
      </c>
      <c r="M8" s="61">
        <f>I8*M7</f>
        <v>7.273895097308548E-4</v>
      </c>
      <c r="N8" s="5" t="s">
        <v>22</v>
      </c>
      <c r="O8" s="66">
        <f>I8*O7</f>
        <v>1.7648726135281675E-15</v>
      </c>
    </row>
    <row r="9" spans="1:15" x14ac:dyDescent="0.25">
      <c r="A9" s="88">
        <v>5</v>
      </c>
      <c r="B9" s="3"/>
      <c r="C9" s="66">
        <f>C7*I9</f>
        <v>1.068832751762403E+75</v>
      </c>
      <c r="D9" s="4"/>
      <c r="E9" s="66">
        <f>E7*I9</f>
        <v>2.5933198469213489E+63</v>
      </c>
      <c r="F9" s="4"/>
      <c r="G9" s="66">
        <f>G7*I9</f>
        <v>6.2921984916225464E+51</v>
      </c>
      <c r="H9" s="4" t="s">
        <v>23</v>
      </c>
      <c r="I9" s="67">
        <f>1/I5</f>
        <v>1.5266825611572084E+40</v>
      </c>
      <c r="J9" s="5" t="s">
        <v>24</v>
      </c>
      <c r="K9" s="83">
        <f>I9*K7</f>
        <v>3.7042055263271087E+28</v>
      </c>
      <c r="L9" s="6" t="s">
        <v>25</v>
      </c>
      <c r="M9" s="61">
        <f>I9*M7</f>
        <v>8.987551787368176E+16</v>
      </c>
      <c r="N9" s="4"/>
      <c r="O9" s="66">
        <f>I9*O7</f>
        <v>218065.8890456279</v>
      </c>
    </row>
    <row r="10" spans="1:15" x14ac:dyDescent="0.25">
      <c r="A10" s="88">
        <v>6</v>
      </c>
      <c r="B10" s="3"/>
      <c r="C10" s="66">
        <f>C7*I10</f>
        <v>1.3206390221456818E+95</v>
      </c>
      <c r="D10" s="4"/>
      <c r="E10" s="66">
        <f>E7*I10</f>
        <v>3.2042799784175461E+83</v>
      </c>
      <c r="F10" s="4"/>
      <c r="G10" s="66">
        <f>G7*I10</f>
        <v>7.7745773128873492E+71</v>
      </c>
      <c r="H10" s="4"/>
      <c r="I10" s="67">
        <f>1/I6^3</f>
        <v>1.8863536520274154E+60</v>
      </c>
      <c r="J10" s="4"/>
      <c r="K10" s="83">
        <f>I10*K7</f>
        <v>4.5768791759505477E+48</v>
      </c>
      <c r="L10" s="4"/>
      <c r="M10" s="61">
        <f>I10*M7</f>
        <v>1.1104928796747875E+37</v>
      </c>
      <c r="N10" s="4"/>
      <c r="O10" s="66">
        <f>I10*O7</f>
        <v>2.6944002417373989E+25</v>
      </c>
    </row>
    <row r="11" spans="1:15" ht="18.75" x14ac:dyDescent="0.25">
      <c r="B11" s="1"/>
      <c r="C11" s="81"/>
      <c r="D11" s="7"/>
      <c r="E11" s="81"/>
      <c r="F11" s="7"/>
      <c r="G11" s="81"/>
      <c r="H11" s="7"/>
      <c r="I11" s="69" t="s">
        <v>26</v>
      </c>
      <c r="J11" s="8"/>
      <c r="K11" s="81"/>
      <c r="L11" s="7"/>
      <c r="M11" s="85"/>
      <c r="N11" s="7"/>
      <c r="O11" s="81"/>
    </row>
    <row r="12" spans="1:15" s="86" customFormat="1" ht="12.75" x14ac:dyDescent="0.2">
      <c r="B12" s="91"/>
      <c r="C12" s="93" t="s">
        <v>7</v>
      </c>
      <c r="D12" s="92"/>
      <c r="E12" s="93" t="s">
        <v>8</v>
      </c>
      <c r="F12" s="92"/>
      <c r="G12" s="93" t="s">
        <v>9</v>
      </c>
      <c r="H12" s="92"/>
      <c r="I12" s="93" t="s">
        <v>10</v>
      </c>
      <c r="J12" s="92"/>
      <c r="K12" s="93" t="s">
        <v>11</v>
      </c>
      <c r="L12" s="92"/>
      <c r="M12" s="94" t="s">
        <v>12</v>
      </c>
      <c r="N12" s="92"/>
      <c r="O12" s="93" t="s">
        <v>13</v>
      </c>
    </row>
    <row r="13" spans="1:15" x14ac:dyDescent="0.25">
      <c r="A13" s="89">
        <v>1</v>
      </c>
      <c r="B13" s="3"/>
      <c r="C13" s="66">
        <f>I15*C5</f>
        <v>4.1773537071146239E-36</v>
      </c>
      <c r="D13" s="4"/>
      <c r="E13" s="66">
        <f>I15*E5</f>
        <v>1.0135556061888908E-47</v>
      </c>
      <c r="F13" s="4"/>
      <c r="G13" s="66">
        <f>I15*G5</f>
        <v>2.4592003427607803E-59</v>
      </c>
      <c r="H13" s="4" t="s">
        <v>27</v>
      </c>
      <c r="I13" s="67">
        <f>I15*I5</f>
        <v>5.9667829657366294E-71</v>
      </c>
      <c r="J13" s="4"/>
      <c r="K13" s="83">
        <f>I15*K5</f>
        <v>1.447726658993397E-82</v>
      </c>
      <c r="L13" s="4"/>
      <c r="M13" s="61">
        <f>I15*M5</f>
        <v>3.5126340126591697E-94</v>
      </c>
      <c r="N13" s="4"/>
      <c r="O13" s="61">
        <f>I15*O5</f>
        <v>8.5227398626955422E-106</v>
      </c>
    </row>
    <row r="14" spans="1:15" x14ac:dyDescent="0.25">
      <c r="A14" s="89">
        <v>2</v>
      </c>
      <c r="B14" s="3"/>
      <c r="C14" s="66">
        <f>I15*C6</f>
        <v>5.1614963200031636E-16</v>
      </c>
      <c r="D14" s="4"/>
      <c r="E14" s="66">
        <f>I15*E6</f>
        <v>1.2523391357913054E-27</v>
      </c>
      <c r="F14" s="4"/>
      <c r="G14" s="66">
        <f>I15*G6</f>
        <v>3.0385632649904762E-39</v>
      </c>
      <c r="H14" s="5" t="s">
        <v>28</v>
      </c>
      <c r="I14" s="70">
        <f>I15*I6</f>
        <v>7.3724971547069674E-51</v>
      </c>
      <c r="J14" s="4"/>
      <c r="K14" s="83">
        <f>I15*K6</f>
        <v>1.788796531650714E-62</v>
      </c>
      <c r="L14" s="4"/>
      <c r="M14" s="61">
        <f>I15*M6</f>
        <v>4.3401753361175833E-74</v>
      </c>
      <c r="N14" s="4"/>
      <c r="O14" s="66">
        <f>I15*O6</f>
        <v>1.0530611847094957E-85</v>
      </c>
    </row>
    <row r="15" spans="1:15" ht="18.75" x14ac:dyDescent="0.35">
      <c r="A15" s="89">
        <v>3</v>
      </c>
      <c r="B15" s="22" t="s">
        <v>29</v>
      </c>
      <c r="C15" s="67">
        <f>I15*C7</f>
        <v>63774.930564373135</v>
      </c>
      <c r="D15" s="19"/>
      <c r="E15" s="67">
        <f>I15*E7</f>
        <v>1.5473776687317026E-7</v>
      </c>
      <c r="F15" s="19"/>
      <c r="G15" s="67">
        <f>I15*G7</f>
        <v>3.7544182776847123E-19</v>
      </c>
      <c r="H15" s="21" t="s">
        <v>30</v>
      </c>
      <c r="I15" s="68">
        <f>E2</f>
        <v>9.1093835000000008E-31</v>
      </c>
      <c r="J15" s="20" t="s">
        <v>31</v>
      </c>
      <c r="K15" s="70">
        <f>I15*K7</f>
        <v>2.2102190436076077E-42</v>
      </c>
      <c r="L15" s="21" t="s">
        <v>32</v>
      </c>
      <c r="M15" s="62">
        <f>I15*M7</f>
        <v>5.3626770908544227E-54</v>
      </c>
      <c r="N15" s="21" t="s">
        <v>33</v>
      </c>
      <c r="O15" s="67">
        <f>I15*O7</f>
        <v>1.3011518321656665E-65</v>
      </c>
    </row>
    <row r="16" spans="1:15" x14ac:dyDescent="0.25">
      <c r="A16" s="89">
        <v>4</v>
      </c>
      <c r="B16" s="3"/>
      <c r="C16" s="66">
        <f>I15*C8</f>
        <v>7.8799664212259339E+24</v>
      </c>
      <c r="D16" s="4"/>
      <c r="E16" s="66">
        <f>I15*E8</f>
        <v>19119243192672.75</v>
      </c>
      <c r="F16" s="4"/>
      <c r="G16" s="66">
        <f>I15*G8</f>
        <v>46.389215476338691</v>
      </c>
      <c r="H16" s="5" t="s">
        <v>34</v>
      </c>
      <c r="I16" s="67">
        <f>I15*I8</f>
        <v>1.1255462838272262E-10</v>
      </c>
      <c r="J16" s="5" t="s">
        <v>35</v>
      </c>
      <c r="K16" s="84">
        <f>I15*K8</f>
        <v>2.730924470329643E-22</v>
      </c>
      <c r="L16" s="5" t="s">
        <v>36</v>
      </c>
      <c r="M16" s="61">
        <f>I15*M8</f>
        <v>6.6260699980153386E-34</v>
      </c>
      <c r="N16" s="5"/>
      <c r="O16" s="66">
        <f>I15*O8</f>
        <v>1.6076901465275368E-45</v>
      </c>
    </row>
    <row r="17" spans="1:15" x14ac:dyDescent="0.25">
      <c r="A17" s="89">
        <v>5</v>
      </c>
      <c r="B17" s="3"/>
      <c r="C17" s="66">
        <f>I15*C9</f>
        <v>9.7364074331640304E+44</v>
      </c>
      <c r="D17" s="5" t="s">
        <v>37</v>
      </c>
      <c r="E17" s="66">
        <f>I15*E9</f>
        <v>2.3623545023767862E+33</v>
      </c>
      <c r="F17" s="5" t="s">
        <v>38</v>
      </c>
      <c r="G17" s="66">
        <f>I15*G9</f>
        <v>5.7318049118311321E+21</v>
      </c>
      <c r="H17" s="4"/>
      <c r="I17" s="67">
        <f>I15*I9</f>
        <v>13907136932.343216</v>
      </c>
      <c r="J17" s="5" t="s">
        <v>39</v>
      </c>
      <c r="K17" s="83">
        <f>I15*K9</f>
        <v>3.3743028702132985E-2</v>
      </c>
      <c r="L17" s="6" t="s">
        <v>40</v>
      </c>
      <c r="M17" s="61">
        <f>I15*M9</f>
        <v>8.187105595724718E-14</v>
      </c>
      <c r="N17" s="5" t="s">
        <v>41</v>
      </c>
      <c r="O17" s="66">
        <f>I15*O9</f>
        <v>1.9864458115850737E-25</v>
      </c>
    </row>
    <row r="18" spans="1:15" x14ac:dyDescent="0.25">
      <c r="A18" s="89">
        <v>6</v>
      </c>
      <c r="B18" s="3"/>
      <c r="C18" s="66">
        <f>I15*C10</f>
        <v>1.2030207317790009E+65</v>
      </c>
      <c r="D18" s="4"/>
      <c r="E18" s="66">
        <f>I15*E10</f>
        <v>2.9189015164777153E+53</v>
      </c>
      <c r="F18" s="4"/>
      <c r="G18" s="66">
        <f>I15*G10</f>
        <v>7.0821606293490365E+41</v>
      </c>
      <c r="H18" s="5" t="s">
        <v>42</v>
      </c>
      <c r="I18" s="67">
        <f>I15*I10</f>
        <v>1.718351883294328E+30</v>
      </c>
      <c r="J18" s="4"/>
      <c r="K18" s="83">
        <f>I15*K10</f>
        <v>4.1692547646897521E+18</v>
      </c>
      <c r="L18" s="5" t="s">
        <v>43</v>
      </c>
      <c r="M18" s="61">
        <f>I15*M10</f>
        <v>10115905.514976995</v>
      </c>
      <c r="N18" s="4"/>
      <c r="O18" s="66">
        <f>I15*O10</f>
        <v>2.4544325104478675E-5</v>
      </c>
    </row>
    <row r="19" spans="1:15" ht="18.75" x14ac:dyDescent="0.25">
      <c r="C19" s="81"/>
      <c r="D19" s="7"/>
      <c r="E19" s="81"/>
      <c r="F19" s="7"/>
      <c r="G19" s="81"/>
      <c r="H19" s="7"/>
      <c r="I19" s="69" t="s">
        <v>44</v>
      </c>
      <c r="J19" s="8"/>
      <c r="K19" s="81"/>
      <c r="L19" s="7"/>
      <c r="M19" s="85"/>
      <c r="N19" s="7"/>
      <c r="O19" s="81"/>
    </row>
    <row r="20" spans="1:15" s="86" customFormat="1" ht="12.75" x14ac:dyDescent="0.2">
      <c r="B20" s="91"/>
      <c r="C20" s="93" t="s">
        <v>7</v>
      </c>
      <c r="D20" s="92"/>
      <c r="E20" s="93" t="s">
        <v>8</v>
      </c>
      <c r="F20" s="92"/>
      <c r="G20" s="93" t="s">
        <v>9</v>
      </c>
      <c r="H20" s="92"/>
      <c r="I20" s="93" t="s">
        <v>10</v>
      </c>
      <c r="J20" s="92"/>
      <c r="K20" s="93" t="s">
        <v>11</v>
      </c>
      <c r="L20" s="92"/>
      <c r="M20" s="94" t="s">
        <v>12</v>
      </c>
      <c r="N20" s="92"/>
      <c r="O20" s="93" t="s">
        <v>13</v>
      </c>
    </row>
    <row r="21" spans="1:15" x14ac:dyDescent="0.25">
      <c r="A21" s="89">
        <v>1</v>
      </c>
      <c r="B21" s="3"/>
      <c r="C21" s="66">
        <f>I23*C5</f>
        <v>5.0341166830121347E+24</v>
      </c>
      <c r="D21" s="4"/>
      <c r="E21" s="66">
        <f>I23*E5</f>
        <v>12214328840734.594</v>
      </c>
      <c r="F21" s="4"/>
      <c r="G21" s="66">
        <f>I23*G5</f>
        <v>29.635751100694392</v>
      </c>
      <c r="H21" s="4" t="s">
        <v>45</v>
      </c>
      <c r="I21" s="67">
        <f>I23*I5</f>
        <v>7.19055262679081E-11</v>
      </c>
      <c r="J21" s="4"/>
      <c r="K21" s="83">
        <f>I23*K5</f>
        <v>1.7446511445912619E-22</v>
      </c>
      <c r="L21" s="4"/>
      <c r="M21" s="61">
        <f>I23*M5</f>
        <v>4.2330649315921508E-34</v>
      </c>
      <c r="N21" s="4"/>
      <c r="O21" s="66">
        <f>I23*O5</f>
        <v>1.0270728776137821E-45</v>
      </c>
    </row>
    <row r="22" spans="1:15" x14ac:dyDescent="0.25">
      <c r="A22" s="89">
        <v>2</v>
      </c>
      <c r="B22" s="3"/>
      <c r="C22" s="66">
        <f>I23*C6</f>
        <v>6.2201040552491306E+44</v>
      </c>
      <c r="D22" s="4"/>
      <c r="E22" s="66">
        <f>I23*E6</f>
        <v>1.5091902142590149E+33</v>
      </c>
      <c r="F22" s="4"/>
      <c r="G22" s="66">
        <f>I23*G6</f>
        <v>3.6617636659841147E+21</v>
      </c>
      <c r="H22" s="5" t="s">
        <v>46</v>
      </c>
      <c r="I22" s="70">
        <f>I23*I6</f>
        <v>8884574667.1533756</v>
      </c>
      <c r="J22" s="4"/>
      <c r="K22" s="83">
        <f>I23*K6</f>
        <v>2.1556734463639735E-2</v>
      </c>
      <c r="L22" s="4"/>
      <c r="M22" s="61">
        <f>I23*M6</f>
        <v>5.2303325498952777E-14</v>
      </c>
      <c r="N22" s="4"/>
      <c r="O22" s="66">
        <f>I23*O6</f>
        <v>1.2690409407156127E-25</v>
      </c>
    </row>
    <row r="23" spans="1:15" x14ac:dyDescent="0.25">
      <c r="A23" s="89">
        <v>3</v>
      </c>
      <c r="B23" s="18"/>
      <c r="C23" s="67">
        <f>I23*C7</f>
        <v>7.685498150785196E+64</v>
      </c>
      <c r="D23" s="19"/>
      <c r="E23" s="67">
        <f>I23*E7</f>
        <v>1.8647402837389043E+53</v>
      </c>
      <c r="F23" s="19"/>
      <c r="G23" s="67">
        <f>I23*G7</f>
        <v>4.5244384392225671E+41</v>
      </c>
      <c r="H23" s="19" t="s">
        <v>47</v>
      </c>
      <c r="I23" s="67">
        <f>1/I15</f>
        <v>1.0977691300404685E+30</v>
      </c>
      <c r="J23" s="20" t="s">
        <v>48</v>
      </c>
      <c r="K23" s="70">
        <f>I23*K7</f>
        <v>2.6635284777504425E+18</v>
      </c>
      <c r="L23" s="21" t="s">
        <v>49</v>
      </c>
      <c r="M23" s="62">
        <f>I23*M7</f>
        <v>6462546.4113078676</v>
      </c>
      <c r="N23" s="21" t="s">
        <v>50</v>
      </c>
      <c r="O23" s="67">
        <f>I23*O7</f>
        <v>1.5680142512905128E-5</v>
      </c>
    </row>
    <row r="24" spans="1:15" x14ac:dyDescent="0.25">
      <c r="A24" s="89">
        <v>4</v>
      </c>
      <c r="B24" s="3"/>
      <c r="C24" s="66">
        <f>I23*C8</f>
        <v>9.4961243897320779E+84</v>
      </c>
      <c r="D24" s="4"/>
      <c r="E24" s="66">
        <f>I23*E8</f>
        <v>2.3040543815783487E+73</v>
      </c>
      <c r="F24" s="4"/>
      <c r="G24" s="66">
        <f>I23*G8</f>
        <v>5.5903507319370365E+61</v>
      </c>
      <c r="H24" s="5" t="s">
        <v>51</v>
      </c>
      <c r="I24" s="67">
        <f>I23*I8</f>
        <v>1.3563925207642168E+50</v>
      </c>
      <c r="J24" s="5" t="s">
        <v>52</v>
      </c>
      <c r="K24" s="84">
        <f>I23*K8</f>
        <v>3.2910290581135372E+38</v>
      </c>
      <c r="L24" s="4" t="s">
        <v>53</v>
      </c>
      <c r="M24" s="61">
        <f>I23*M8</f>
        <v>7.9850574929780334E+26</v>
      </c>
      <c r="N24" s="5"/>
      <c r="O24" s="66">
        <f>I23*O8</f>
        <v>1937422673585064.5</v>
      </c>
    </row>
    <row r="25" spans="1:15" x14ac:dyDescent="0.25">
      <c r="A25" s="89">
        <v>5</v>
      </c>
      <c r="B25" s="3"/>
      <c r="C25" s="61">
        <f>I23*C9</f>
        <v>1.1733316000609731E+105</v>
      </c>
      <c r="D25" s="4"/>
      <c r="E25" s="66">
        <f>I23*E9</f>
        <v>2.8468664722715302E+93</v>
      </c>
      <c r="F25" s="4"/>
      <c r="G25" s="66">
        <f>I23*G9</f>
        <v>6.907381264190431E+81</v>
      </c>
      <c r="H25" s="4"/>
      <c r="I25" s="67">
        <f>I23*I9</f>
        <v>1.6759449870095031E+70</v>
      </c>
      <c r="J25" s="5" t="s">
        <v>54</v>
      </c>
      <c r="K25" s="83">
        <f>I23*K9</f>
        <v>4.0663624781272063E+58</v>
      </c>
      <c r="L25" s="6" t="s">
        <v>55</v>
      </c>
      <c r="M25" s="61">
        <f>I23*M9</f>
        <v>9.8662569068128216E+46</v>
      </c>
      <c r="N25" s="4" t="s">
        <v>56</v>
      </c>
      <c r="O25" s="66">
        <f>I23*O9</f>
        <v>2.393860013091203E+35</v>
      </c>
    </row>
    <row r="26" spans="1:15" x14ac:dyDescent="0.25">
      <c r="A26" s="89">
        <v>6</v>
      </c>
      <c r="B26" s="3"/>
      <c r="C26" s="61">
        <f>I23*C10</f>
        <v>1.4497567504383602E+125</v>
      </c>
      <c r="D26" s="4"/>
      <c r="E26" s="61">
        <f>I23*E10</f>
        <v>3.5175596443135213E+113</v>
      </c>
      <c r="F26" s="4"/>
      <c r="G26" s="61">
        <f>I23*G10</f>
        <v>8.5346909732007083E+101</v>
      </c>
      <c r="H26" s="4"/>
      <c r="I26" s="67">
        <f>I23*I10</f>
        <v>2.0707808075347964E+90</v>
      </c>
      <c r="J26" s="4"/>
      <c r="K26" s="83">
        <f>I23*K10</f>
        <v>5.0243566712835693E+78</v>
      </c>
      <c r="L26" s="4"/>
      <c r="M26" s="61">
        <f>I23*M10</f>
        <v>1.2190648024367263E+67</v>
      </c>
      <c r="N26" s="4"/>
      <c r="O26" s="66">
        <f>I23*O10</f>
        <v>2.9578294093528922E+55</v>
      </c>
    </row>
    <row r="27" spans="1:15" ht="22.5" x14ac:dyDescent="0.25">
      <c r="C27" s="81"/>
      <c r="D27" s="7"/>
      <c r="E27" s="81"/>
      <c r="F27" s="7"/>
      <c r="G27" s="81"/>
      <c r="H27" s="7"/>
      <c r="I27" s="69" t="s">
        <v>57</v>
      </c>
      <c r="J27" s="8"/>
      <c r="K27" s="81"/>
      <c r="L27" s="7"/>
      <c r="M27" s="85"/>
      <c r="N27" s="7"/>
      <c r="O27" s="81"/>
    </row>
    <row r="28" spans="1:15" x14ac:dyDescent="0.25">
      <c r="B28" s="1"/>
      <c r="E28" s="64"/>
      <c r="G28" s="64"/>
      <c r="K28" s="64"/>
      <c r="M28" s="58"/>
    </row>
    <row r="29" spans="1:15" x14ac:dyDescent="0.25">
      <c r="B29" s="1"/>
      <c r="E29" s="64"/>
      <c r="G29" s="64"/>
      <c r="K29" s="64"/>
      <c r="M29" s="58"/>
    </row>
    <row r="30" spans="1:15" s="86" customFormat="1" ht="12.75" x14ac:dyDescent="0.2">
      <c r="B30" s="91"/>
      <c r="C30" s="93" t="s">
        <v>7</v>
      </c>
      <c r="D30" s="92"/>
      <c r="E30" s="93" t="s">
        <v>8</v>
      </c>
      <c r="F30" s="92"/>
      <c r="G30" s="93" t="s">
        <v>9</v>
      </c>
      <c r="H30" s="92"/>
      <c r="I30" s="93" t="s">
        <v>10</v>
      </c>
      <c r="J30" s="92"/>
      <c r="K30" s="93" t="s">
        <v>11</v>
      </c>
      <c r="L30" s="92"/>
      <c r="M30" s="94" t="s">
        <v>12</v>
      </c>
      <c r="N30" s="92"/>
      <c r="O30" s="93" t="s">
        <v>13</v>
      </c>
    </row>
    <row r="31" spans="1:15" x14ac:dyDescent="0.25">
      <c r="A31" s="89">
        <v>1</v>
      </c>
      <c r="B31" s="3"/>
      <c r="C31" s="66">
        <f>I33*C5</f>
        <v>7.3472131382490641E-25</v>
      </c>
      <c r="D31" s="4"/>
      <c r="E31" s="66">
        <f>I33*E5</f>
        <v>1.7826618448550438E-36</v>
      </c>
      <c r="F31" s="4"/>
      <c r="G31" s="66">
        <f>I33*G5</f>
        <v>4.325290682746301E-48</v>
      </c>
      <c r="H31" s="4" t="s">
        <v>14</v>
      </c>
      <c r="I31" s="67">
        <f>I33*I5</f>
        <v>1.0494497060250483E-59</v>
      </c>
      <c r="J31" s="4"/>
      <c r="K31" s="83">
        <f>I33*K5</f>
        <v>2.5462905646303804E-71</v>
      </c>
      <c r="L31" s="4"/>
      <c r="M31" s="61">
        <f>I33*M5</f>
        <v>6.178090862575316E-83</v>
      </c>
      <c r="N31" s="4"/>
      <c r="O31" s="66">
        <f>I33*O5</f>
        <v>1.4989965103129222E-94</v>
      </c>
    </row>
    <row r="32" spans="1:15" x14ac:dyDescent="0.25">
      <c r="A32" s="89">
        <v>2</v>
      </c>
      <c r="B32" s="3"/>
      <c r="C32" s="66">
        <f>I33*C6</f>
        <v>9.0781428229943419E-5</v>
      </c>
      <c r="D32" s="4"/>
      <c r="E32" s="66">
        <f>I33*E6</f>
        <v>2.2026390861655808E-16</v>
      </c>
      <c r="F32" s="4"/>
      <c r="G32" s="66">
        <f>I33*G6</f>
        <v>5.3442857625190834E-28</v>
      </c>
      <c r="H32" s="5" t="s">
        <v>15</v>
      </c>
      <c r="I32" s="70">
        <f>I33*I6</f>
        <v>1.2966895253450116E-39</v>
      </c>
      <c r="J32" s="4"/>
      <c r="K32" s="83">
        <f>I33*K6</f>
        <v>3.1461710691662664E-51</v>
      </c>
      <c r="L32" s="4"/>
      <c r="M32" s="61">
        <f>I33*M6</f>
        <v>7.6335870715274958E-63</v>
      </c>
      <c r="N32" s="4"/>
      <c r="O32" s="66">
        <f>I33*O6</f>
        <v>1.8521450454387942E-74</v>
      </c>
    </row>
    <row r="33" spans="1:15" x14ac:dyDescent="0.25">
      <c r="A33" s="89">
        <v>3</v>
      </c>
      <c r="B33" s="18"/>
      <c r="C33" s="67">
        <f>I33*C7</f>
        <v>1.1216862171269972E+16</v>
      </c>
      <c r="D33" s="19"/>
      <c r="E33" s="67">
        <f>I33*E7</f>
        <v>27215.587509805326</v>
      </c>
      <c r="F33" s="19"/>
      <c r="G33" s="67">
        <f>I33*G7</f>
        <v>6.6033458572845338E-8</v>
      </c>
      <c r="H33" s="19" t="s">
        <v>3</v>
      </c>
      <c r="I33" s="67">
        <f>I2</f>
        <v>1.602176565E-19</v>
      </c>
      <c r="J33" s="20" t="s">
        <v>58</v>
      </c>
      <c r="K33" s="70">
        <f>I33*K7</f>
        <v>3.8873774006603434E-31</v>
      </c>
      <c r="L33" s="21" t="s">
        <v>59</v>
      </c>
      <c r="M33" s="62">
        <f>I33*M7</f>
        <v>9.4319835811384286E-43</v>
      </c>
      <c r="N33" s="21" t="s">
        <v>60</v>
      </c>
      <c r="O33" s="67">
        <f>I33*O7</f>
        <v>2.2884918315302498E-54</v>
      </c>
    </row>
    <row r="34" spans="1:15" x14ac:dyDescent="0.25">
      <c r="A34" s="89">
        <v>4</v>
      </c>
      <c r="B34" s="3"/>
      <c r="C34" s="66">
        <f>I33*C8</f>
        <v>1.3859442335559928E+36</v>
      </c>
      <c r="D34" s="4"/>
      <c r="E34" s="66">
        <f>I33*E8</f>
        <v>3.3627306813722417E+24</v>
      </c>
      <c r="F34" s="4"/>
      <c r="G34" s="66">
        <f>I33*G17</f>
        <v>918.33635048877318</v>
      </c>
      <c r="H34" s="5" t="s">
        <v>20</v>
      </c>
      <c r="I34" s="67">
        <f>I33*I8</f>
        <v>19.796332855794471</v>
      </c>
      <c r="J34" s="5" t="s">
        <v>61</v>
      </c>
      <c r="K34" s="84">
        <f>I33*K8</f>
        <v>4.8032045057134676E-11</v>
      </c>
      <c r="L34" s="4" t="s">
        <v>62</v>
      </c>
      <c r="M34" s="61">
        <f>I33*M8</f>
        <v>1.165406426117615E-22</v>
      </c>
      <c r="N34" s="5"/>
      <c r="O34" s="66">
        <f>I33*O8</f>
        <v>2.8276375416051319E-34</v>
      </c>
    </row>
    <row r="35" spans="1:15" x14ac:dyDescent="0.25">
      <c r="A35" s="89">
        <v>5</v>
      </c>
      <c r="B35" s="3"/>
      <c r="C35" s="66">
        <f>I33*C9</f>
        <v>1.7124587867781846E+56</v>
      </c>
      <c r="D35" s="4"/>
      <c r="E35" s="66">
        <f>I33*E9</f>
        <v>4.1549562842867725E+44</v>
      </c>
      <c r="F35" s="4"/>
      <c r="G35" s="66">
        <f>I33*G9</f>
        <v>1.0081212965605994E+33</v>
      </c>
      <c r="H35" s="4"/>
      <c r="I35" s="67">
        <f>I33*I9</f>
        <v>2.4460150216802587E+21</v>
      </c>
      <c r="J35" s="5" t="s">
        <v>63</v>
      </c>
      <c r="K35" s="83">
        <f>I33*K9</f>
        <v>5934791286.2247839</v>
      </c>
      <c r="L35" s="6" t="s">
        <v>64</v>
      </c>
      <c r="M35" s="61">
        <f>I33*M9</f>
        <v>1.4399644850445155E-2</v>
      </c>
      <c r="N35" s="4"/>
      <c r="O35" s="66">
        <f>I33*O9</f>
        <v>3.4938005705479526E-14</v>
      </c>
    </row>
    <row r="36" spans="1:15" x14ac:dyDescent="0.25">
      <c r="A36" s="89">
        <v>6</v>
      </c>
      <c r="B36" s="3"/>
      <c r="C36" s="66">
        <f>I33*C10</f>
        <v>2.1158968921063275E+76</v>
      </c>
      <c r="D36" s="4"/>
      <c r="E36" s="66">
        <f>I33*E10</f>
        <v>5.1338222891192984E+64</v>
      </c>
      <c r="F36" s="4"/>
      <c r="G36" s="66">
        <f>I33*G10</f>
        <v>1.2456245573488784E+53</v>
      </c>
      <c r="H36" s="4"/>
      <c r="I36" s="67">
        <f>I33*I10</f>
        <v>3.0222716145804897E+41</v>
      </c>
      <c r="J36" s="4"/>
      <c r="K36" s="83">
        <f>I33*K10</f>
        <v>7.332968556544479E+29</v>
      </c>
      <c r="L36" s="4"/>
      <c r="M36" s="61">
        <f>I33*M10</f>
        <v>1.7792056674143094E+18</v>
      </c>
      <c r="N36" s="4"/>
      <c r="O36" s="66">
        <f>I33*O10</f>
        <v>4316904.9240419958</v>
      </c>
    </row>
    <row r="37" spans="1:15" ht="18.75" x14ac:dyDescent="0.25">
      <c r="E37" s="64"/>
      <c r="G37" s="64"/>
      <c r="I37" s="69" t="s">
        <v>65</v>
      </c>
      <c r="K37" s="64"/>
      <c r="M37" s="58"/>
    </row>
    <row r="38" spans="1:15" x14ac:dyDescent="0.25">
      <c r="B38" s="1"/>
      <c r="E38" s="64"/>
      <c r="G38" s="64"/>
      <c r="K38" s="64"/>
      <c r="M38" s="58"/>
    </row>
    <row r="39" spans="1:15" s="86" customFormat="1" ht="12.75" x14ac:dyDescent="0.2">
      <c r="B39" s="91"/>
      <c r="C39" s="93" t="s">
        <v>7</v>
      </c>
      <c r="D39" s="92"/>
      <c r="E39" s="93" t="s">
        <v>8</v>
      </c>
      <c r="F39" s="92"/>
      <c r="G39" s="93" t="s">
        <v>9</v>
      </c>
      <c r="H39" s="92"/>
      <c r="I39" s="93" t="s">
        <v>10</v>
      </c>
      <c r="J39" s="92"/>
      <c r="K39" s="93" t="s">
        <v>11</v>
      </c>
      <c r="L39" s="92"/>
      <c r="M39" s="94" t="s">
        <v>12</v>
      </c>
      <c r="N39" s="92"/>
      <c r="O39" s="93" t="s">
        <v>13</v>
      </c>
    </row>
    <row r="40" spans="1:15" x14ac:dyDescent="0.25">
      <c r="A40" s="89">
        <v>1</v>
      </c>
      <c r="B40" s="3"/>
      <c r="C40" s="66">
        <f>I42*C5</f>
        <v>28622125957325.73</v>
      </c>
      <c r="D40" s="4"/>
      <c r="E40" s="66">
        <f>I42*E5</f>
        <v>69.446157206376228</v>
      </c>
      <c r="F40" s="4"/>
      <c r="G40" s="66">
        <f>I42*G5</f>
        <v>1.6849792212930812E-10</v>
      </c>
      <c r="H40" s="4" t="s">
        <v>14</v>
      </c>
      <c r="I40" s="67">
        <f>I42*I5</f>
        <v>4.0882823332501978E-22</v>
      </c>
      <c r="J40" s="4"/>
      <c r="K40" s="83">
        <f>I42*K5</f>
        <v>9.9194412756847158E-34</v>
      </c>
      <c r="L40" s="4"/>
      <c r="M40" s="61">
        <f>I42*M5</f>
        <v>2.4067641909538337E-45</v>
      </c>
      <c r="N40" s="4"/>
      <c r="O40" s="66">
        <f>I42*O5</f>
        <v>5.8395565938342803E-57</v>
      </c>
    </row>
    <row r="41" spans="1:15" x14ac:dyDescent="0.25">
      <c r="A41" s="89">
        <v>2</v>
      </c>
      <c r="B41" s="3"/>
      <c r="C41" s="66">
        <f>I42*C6</f>
        <v>3.5365211604608337E+33</v>
      </c>
      <c r="D41" s="4"/>
      <c r="E41" s="66">
        <f>I42*E6</f>
        <v>8.5806974939322846E+21</v>
      </c>
      <c r="F41" s="4"/>
      <c r="G41" s="66">
        <f>I42*G6</f>
        <v>20819434167.553944</v>
      </c>
      <c r="H41" s="5" t="s">
        <v>15</v>
      </c>
      <c r="I41" s="70">
        <f>I42*I6</f>
        <v>5.0514406243037872E-2</v>
      </c>
      <c r="J41" s="4"/>
      <c r="K41" s="83">
        <f>I42*K6</f>
        <v>1.2256362096830519E-13</v>
      </c>
      <c r="L41" s="4"/>
      <c r="M41" s="61">
        <f>I42*M6</f>
        <v>2.9737736820241767E-25</v>
      </c>
      <c r="N41" s="4"/>
      <c r="O41" s="66">
        <f>I42*O6</f>
        <v>7.2152975263243117E-37</v>
      </c>
    </row>
    <row r="42" spans="1:15" x14ac:dyDescent="0.25">
      <c r="A42" s="89">
        <v>3</v>
      </c>
      <c r="B42" s="18"/>
      <c r="C42" s="67">
        <f>I42*C7</f>
        <v>4.3696900562294259E+53</v>
      </c>
      <c r="D42" s="19"/>
      <c r="E42" s="67">
        <f>I42*E7</f>
        <v>1.0602223714635657E+42</v>
      </c>
      <c r="F42" s="19"/>
      <c r="G42" s="67">
        <f>I42*G7</f>
        <v>2.5724283930603998E+30</v>
      </c>
      <c r="H42" s="19" t="s">
        <v>66</v>
      </c>
      <c r="I42" s="67">
        <f>1/I33</f>
        <v>6.2415093432601795E+18</v>
      </c>
      <c r="J42" s="20" t="s">
        <v>67</v>
      </c>
      <c r="K42" s="70">
        <f>I42*K7</f>
        <v>15143838.012010869</v>
      </c>
      <c r="L42" s="21"/>
      <c r="M42" s="62">
        <f>I42*M7</f>
        <v>3.6743649191468551E-5</v>
      </c>
      <c r="N42" s="21"/>
      <c r="O42" s="67">
        <f>I42*O7</f>
        <v>8.9151492166973833E-17</v>
      </c>
    </row>
    <row r="43" spans="1:15" x14ac:dyDescent="0.25">
      <c r="A43" s="89">
        <v>4</v>
      </c>
      <c r="B43" s="3"/>
      <c r="C43" s="66">
        <f>I42*C8</f>
        <v>5.3991451828390075E+73</v>
      </c>
      <c r="D43" s="4"/>
      <c r="E43" s="66">
        <f>I42*E8</f>
        <v>1.3100001226551778E+62</v>
      </c>
      <c r="F43" s="4"/>
      <c r="G43" s="66">
        <f>I42*G8</f>
        <v>3.1784667076765142E+50</v>
      </c>
      <c r="H43" s="5" t="s">
        <v>20</v>
      </c>
      <c r="I43" s="67">
        <f>I42*I8</f>
        <v>7.7119463098456728E+38</v>
      </c>
      <c r="J43" s="5" t="s">
        <v>68</v>
      </c>
      <c r="K43" s="84">
        <f>I42*K8</f>
        <v>1.8711574276459351E+27</v>
      </c>
      <c r="L43" s="4"/>
      <c r="M43" s="61">
        <f>I42*M8</f>
        <v>4540008421174571</v>
      </c>
      <c r="N43" s="5"/>
      <c r="O43" s="66">
        <f>I42*O8</f>
        <v>11015.46890700007</v>
      </c>
    </row>
    <row r="44" spans="1:15" x14ac:dyDescent="0.25">
      <c r="A44" s="89">
        <v>5</v>
      </c>
      <c r="B44" s="3"/>
      <c r="C44" s="66">
        <f>I42*C9</f>
        <v>6.671129606507526E+93</v>
      </c>
      <c r="D44" s="4"/>
      <c r="E44" s="66">
        <f>I42*E9</f>
        <v>1.6186230054621658E+82</v>
      </c>
      <c r="F44" s="4"/>
      <c r="G44" s="66">
        <f>I42*G9</f>
        <v>3.9272815675109734E+70</v>
      </c>
      <c r="H44" s="4"/>
      <c r="I44" s="67">
        <f>I42*I9</f>
        <v>9.5288034696550962E+58</v>
      </c>
      <c r="J44" s="5"/>
      <c r="K44" s="83">
        <f>I42*K9</f>
        <v>2.3119833401926641E+47</v>
      </c>
      <c r="L44" s="6"/>
      <c r="M44" s="61">
        <f>I42*M9</f>
        <v>5.6095888453893196E+35</v>
      </c>
      <c r="N44" s="4"/>
      <c r="O44" s="66">
        <f>I42*O9</f>
        <v>1.3610602839246243E+24</v>
      </c>
    </row>
    <row r="45" spans="1:15" x14ac:dyDescent="0.25">
      <c r="A45" s="89">
        <v>6</v>
      </c>
      <c r="B45" s="3"/>
      <c r="C45" s="61">
        <f>I42*C10</f>
        <v>8.2427807957962598E+113</v>
      </c>
      <c r="D45" s="4"/>
      <c r="E45" s="61">
        <f>I42*E10</f>
        <v>1.9999543423714641E+102</v>
      </c>
      <c r="F45" s="4"/>
      <c r="G45" s="66">
        <f>I42*G10</f>
        <v>4.8525096938285011E+90</v>
      </c>
      <c r="H45" s="4"/>
      <c r="I45" s="67">
        <f>I42*I10</f>
        <v>1.1773693943822075E+79</v>
      </c>
      <c r="J45" s="4"/>
      <c r="K45" s="83">
        <f>I42*K10</f>
        <v>2.8566634139668296E+67</v>
      </c>
      <c r="L45" s="4"/>
      <c r="M45" s="61">
        <f>I42*M10</f>
        <v>6.9311516841140886E+55</v>
      </c>
      <c r="N45" s="4"/>
      <c r="O45" s="66">
        <f>I42*O10</f>
        <v>1.6817124283286461E+44</v>
      </c>
    </row>
    <row r="46" spans="1:15" ht="22.5" x14ac:dyDescent="0.25">
      <c r="C46" s="81"/>
      <c r="D46" s="7"/>
      <c r="E46" s="81"/>
      <c r="F46" s="7"/>
      <c r="G46" s="81"/>
      <c r="H46" s="7"/>
      <c r="I46" s="69" t="s">
        <v>69</v>
      </c>
      <c r="J46" s="8"/>
      <c r="K46" s="81"/>
      <c r="L46" s="7"/>
      <c r="M46" s="85"/>
      <c r="N46" s="7"/>
      <c r="O46" s="81"/>
    </row>
    <row r="47" spans="1:15" x14ac:dyDescent="0.25">
      <c r="B47" s="1"/>
      <c r="E47" s="64"/>
      <c r="G47" s="64"/>
      <c r="K47" s="64"/>
      <c r="M47" s="58"/>
    </row>
    <row r="48" spans="1:15" s="86" customFormat="1" ht="12.75" x14ac:dyDescent="0.2">
      <c r="B48" s="91"/>
      <c r="C48" s="93" t="s">
        <v>7</v>
      </c>
      <c r="D48" s="92"/>
      <c r="E48" s="93" t="s">
        <v>8</v>
      </c>
      <c r="F48" s="92"/>
      <c r="G48" s="93" t="s">
        <v>9</v>
      </c>
      <c r="H48" s="92"/>
      <c r="I48" s="93" t="s">
        <v>10</v>
      </c>
      <c r="J48" s="92"/>
      <c r="K48" s="93" t="s">
        <v>11</v>
      </c>
      <c r="L48" s="92"/>
      <c r="M48" s="94" t="s">
        <v>12</v>
      </c>
      <c r="N48" s="92"/>
      <c r="O48" s="93" t="s">
        <v>13</v>
      </c>
    </row>
    <row r="49" spans="1:15" x14ac:dyDescent="0.25">
      <c r="A49" s="89">
        <v>1</v>
      </c>
      <c r="B49" s="3"/>
      <c r="C49" s="66">
        <f>I51*C5</f>
        <v>2.6072992193058472E-17</v>
      </c>
      <c r="D49" s="4"/>
      <c r="E49" s="66">
        <f>I51*E5</f>
        <v>6.3261167859416969E-29</v>
      </c>
      <c r="F49" s="4"/>
      <c r="G49" s="66">
        <f>I51*G5</f>
        <v>1.5349121916290043E-40</v>
      </c>
      <c r="H49" s="4" t="s">
        <v>14</v>
      </c>
      <c r="I49" s="67">
        <f>I51*I5</f>
        <v>3.724173162985085E-52</v>
      </c>
      <c r="J49" s="4"/>
      <c r="K49" s="83">
        <f>I51*K5</f>
        <v>9.0359994685941305E-64</v>
      </c>
      <c r="L49" s="4"/>
      <c r="M49" s="61">
        <f>I51*M5</f>
        <v>2.1924138009465701E-75</v>
      </c>
      <c r="N49" s="4"/>
      <c r="O49" s="66">
        <f>I51*O5</f>
        <v>5.3194760483190199E-87</v>
      </c>
    </row>
    <row r="50" spans="1:15" x14ac:dyDescent="0.25">
      <c r="A50" s="89">
        <v>2</v>
      </c>
      <c r="B50" s="3"/>
      <c r="C50" s="66">
        <f>I51*C6</f>
        <v>3221.5527506502772</v>
      </c>
      <c r="D50" s="4"/>
      <c r="E50" s="66">
        <f>I51*E6</f>
        <v>7.8164864169718104E-9</v>
      </c>
      <c r="F50" s="4"/>
      <c r="G50" s="66">
        <f>I51*G6</f>
        <v>1.8965221008525212E-20</v>
      </c>
      <c r="H50" s="5" t="s">
        <v>15</v>
      </c>
      <c r="I50" s="70">
        <f>I51*I6</f>
        <v>4.6015509874262616E-32</v>
      </c>
      <c r="J50" s="4"/>
      <c r="K50" s="83">
        <f>I51*K6</f>
        <v>1.1164790265489333E-43</v>
      </c>
      <c r="L50" s="4"/>
      <c r="M50" s="61">
        <f>I51*M6</f>
        <v>2.7089244911765281E-55</v>
      </c>
      <c r="N50" s="4"/>
      <c r="O50" s="66">
        <f>I51*O6</f>
        <v>6.5726912233889496E-67</v>
      </c>
    </row>
    <row r="51" spans="1:15" x14ac:dyDescent="0.25">
      <c r="A51" s="89">
        <v>3</v>
      </c>
      <c r="B51" s="18"/>
      <c r="C51" s="67">
        <f>I51*C7</f>
        <v>3.980518249833041E+23</v>
      </c>
      <c r="D51" s="19"/>
      <c r="E51" s="67">
        <f>I51*E7</f>
        <v>965797217694.10754</v>
      </c>
      <c r="F51" s="19"/>
      <c r="G51" s="67">
        <f>I51*G7</f>
        <v>2.3433236758675919</v>
      </c>
      <c r="H51" s="19" t="s">
        <v>70</v>
      </c>
      <c r="I51" s="67">
        <f>I15/I33</f>
        <v>5.6856302226590114E-12</v>
      </c>
      <c r="J51" s="20" t="s">
        <v>71</v>
      </c>
      <c r="K51" s="70">
        <f>I51*K7</f>
        <v>1.3795102811328461E-23</v>
      </c>
      <c r="L51" s="21"/>
      <c r="M51" s="62">
        <f>I51*M7</f>
        <v>3.3471199167455196E-35</v>
      </c>
      <c r="N51" s="21"/>
      <c r="O51" s="67">
        <f>I51*O7</f>
        <v>8.1211513174621075E-47</v>
      </c>
    </row>
    <row r="52" spans="1:15" x14ac:dyDescent="0.25">
      <c r="A52" s="89">
        <v>4</v>
      </c>
      <c r="B52" s="3"/>
      <c r="C52" s="66">
        <f>I51*C8</f>
        <v>4.9182884042658143E+43</v>
      </c>
      <c r="D52" s="4"/>
      <c r="E52" s="66">
        <f>I51*E8</f>
        <v>1.1933293502313054E+32</v>
      </c>
      <c r="F52" s="4"/>
      <c r="G52" s="66">
        <f>I51*G8</f>
        <v>2.8953872182207762E+20</v>
      </c>
      <c r="H52" s="5" t="s">
        <v>8</v>
      </c>
      <c r="I52" s="67">
        <f>I51*I8</f>
        <v>702510764.67794061</v>
      </c>
      <c r="J52" s="5" t="s">
        <v>72</v>
      </c>
      <c r="K52" s="84">
        <f>I51*K8</f>
        <v>1.7045090597300324E-3</v>
      </c>
      <c r="L52" s="4" t="s">
        <v>73</v>
      </c>
      <c r="M52" s="61">
        <f>I51*M8</f>
        <v>4.1356677801708689E-15</v>
      </c>
      <c r="N52" s="5"/>
      <c r="O52" s="66">
        <f>I51*O8</f>
        <v>1.0034413070618947E-26</v>
      </c>
    </row>
    <row r="53" spans="1:15" x14ac:dyDescent="0.25">
      <c r="A53" s="89">
        <v>5</v>
      </c>
      <c r="B53" s="3"/>
      <c r="C53" s="66">
        <f>I51*C9</f>
        <v>6.0769877963881153E+63</v>
      </c>
      <c r="D53" s="4"/>
      <c r="E53" s="66">
        <f>I51*E9</f>
        <v>1.4744657698677461E+52</v>
      </c>
      <c r="F53" s="4"/>
      <c r="G53" s="66">
        <f>I51*G9</f>
        <v>3.5775113910938594E+40</v>
      </c>
      <c r="H53" s="4"/>
      <c r="I53" s="67">
        <f>I51*I9</f>
        <v>8.6801525101218887E+28</v>
      </c>
      <c r="J53" s="5" t="s">
        <v>74</v>
      </c>
      <c r="K53" s="83">
        <f>I51*K9</f>
        <v>2.1060742891425939E+17</v>
      </c>
      <c r="L53" s="6" t="s">
        <v>19</v>
      </c>
      <c r="M53" s="61">
        <f>I51*M9</f>
        <v>510998.96069973521</v>
      </c>
      <c r="N53" s="5" t="s">
        <v>75</v>
      </c>
      <c r="O53" s="66">
        <f>I51*O9</f>
        <v>1.2398420092888287E-6</v>
      </c>
    </row>
    <row r="54" spans="1:15" x14ac:dyDescent="0.25">
      <c r="A54" s="89">
        <v>6</v>
      </c>
      <c r="B54" s="3"/>
      <c r="C54" s="66">
        <f>I51*C10</f>
        <v>7.5086651375343317E+83</v>
      </c>
      <c r="D54" s="4"/>
      <c r="E54" s="66">
        <f>I51*E10</f>
        <v>1.8218351087151964E+72</v>
      </c>
      <c r="F54" s="4"/>
      <c r="G54" s="66">
        <f>I51*G10</f>
        <v>4.4203371738551396E+60</v>
      </c>
      <c r="H54" s="4"/>
      <c r="I54" s="67">
        <f>I51*I10</f>
        <v>1.0725109334590272E+49</v>
      </c>
      <c r="J54" s="4"/>
      <c r="K54" s="83">
        <f>I51*K10</f>
        <v>2.6022442568243108E+37</v>
      </c>
      <c r="L54" s="4"/>
      <c r="M54" s="61">
        <f>I51*M10</f>
        <v>6.3138518787266091E+25</v>
      </c>
      <c r="N54" s="4"/>
      <c r="O54" s="66">
        <f>I51*O10</f>
        <v>153193634463619</v>
      </c>
    </row>
    <row r="55" spans="1:15" ht="22.5" x14ac:dyDescent="0.25">
      <c r="C55" s="81"/>
      <c r="D55" s="7"/>
      <c r="E55" s="81"/>
      <c r="F55" s="7"/>
      <c r="G55" s="81"/>
      <c r="H55" s="7"/>
      <c r="I55" s="69" t="s">
        <v>76</v>
      </c>
      <c r="J55" s="8"/>
      <c r="K55" s="75"/>
      <c r="L55" s="7"/>
      <c r="M55" s="85"/>
      <c r="N55" s="7"/>
      <c r="O55" s="81"/>
    </row>
    <row r="56" spans="1:15" x14ac:dyDescent="0.25">
      <c r="B56" s="1"/>
      <c r="E56" s="64"/>
      <c r="G56" s="64"/>
      <c r="M56" s="58"/>
    </row>
    <row r="57" spans="1:15" x14ac:dyDescent="0.25">
      <c r="B57" s="1"/>
      <c r="E57" s="64"/>
      <c r="G57" s="64"/>
      <c r="M57" s="58"/>
    </row>
    <row r="58" spans="1:15" s="86" customFormat="1" ht="12.75" x14ac:dyDescent="0.2">
      <c r="B58" s="91"/>
      <c r="C58" s="93" t="s">
        <v>7</v>
      </c>
      <c r="D58" s="92"/>
      <c r="E58" s="93" t="s">
        <v>8</v>
      </c>
      <c r="F58" s="92"/>
      <c r="G58" s="93" t="s">
        <v>9</v>
      </c>
      <c r="H58" s="92"/>
      <c r="I58" s="93" t="s">
        <v>10</v>
      </c>
      <c r="J58" s="92"/>
      <c r="K58" s="95" t="s">
        <v>11</v>
      </c>
      <c r="L58" s="92"/>
      <c r="M58" s="94" t="s">
        <v>12</v>
      </c>
      <c r="N58" s="92"/>
      <c r="O58" s="93" t="s">
        <v>13</v>
      </c>
    </row>
    <row r="59" spans="1:15" x14ac:dyDescent="0.25">
      <c r="A59" s="89">
        <v>1</v>
      </c>
      <c r="B59" s="3"/>
      <c r="C59" s="66">
        <f>I61*C5</f>
        <v>806554.37749975757</v>
      </c>
      <c r="D59" s="4"/>
      <c r="E59" s="66">
        <f>I61*E5</f>
        <v>1.9569511425828583E-6</v>
      </c>
      <c r="F59" s="4"/>
      <c r="G59" s="66">
        <f>I61*G5</f>
        <v>4.7481705899705512E-18</v>
      </c>
      <c r="H59" s="4"/>
      <c r="I59" s="67">
        <f>I61*I5</f>
        <v>1.1520534908043426E-29</v>
      </c>
      <c r="J59" s="4"/>
      <c r="K59" s="73">
        <f>I61*K5</f>
        <v>2.7952391779645463E-41</v>
      </c>
      <c r="L59" s="4"/>
      <c r="M59" s="61">
        <f>I61*M5</f>
        <v>6.7821174315202724E-53</v>
      </c>
      <c r="N59" s="4"/>
      <c r="O59" s="66">
        <f>I61*O5</f>
        <v>1.6455520950599148E-64</v>
      </c>
    </row>
    <row r="60" spans="1:15" x14ac:dyDescent="0.25">
      <c r="A60" s="89">
        <v>2</v>
      </c>
      <c r="B60" s="3"/>
      <c r="C60" s="66">
        <f>I61*C6</f>
        <v>9.9657049491816221E+25</v>
      </c>
      <c r="D60" s="5" t="s">
        <v>77</v>
      </c>
      <c r="E60" s="66">
        <f>I61*E6</f>
        <v>241798919341312.22</v>
      </c>
      <c r="F60" s="4"/>
      <c r="G60" s="66">
        <f>I61*G6</f>
        <v>586.67919322082355</v>
      </c>
      <c r="H60" s="5" t="s">
        <v>78</v>
      </c>
      <c r="I60" s="70">
        <f>I61*I6</f>
        <v>1.4234657321705815E-9</v>
      </c>
      <c r="J60" s="4"/>
      <c r="K60" s="73">
        <f>I61*K6</f>
        <v>3.4537694775571429E-21</v>
      </c>
      <c r="L60" s="4"/>
      <c r="M60" s="61">
        <f>I61*M6</f>
        <v>8.3799162385989071E-33</v>
      </c>
      <c r="N60" s="4"/>
      <c r="O60" s="66">
        <f>I61*O6</f>
        <v>2.0332276552401092E-44</v>
      </c>
    </row>
    <row r="61" spans="1:15" x14ac:dyDescent="0.25">
      <c r="A61" s="89">
        <v>3</v>
      </c>
      <c r="B61" s="18"/>
      <c r="C61" s="67">
        <f>I61*C7</f>
        <v>1.2313525027538878E+46</v>
      </c>
      <c r="D61" s="19"/>
      <c r="E61" s="67">
        <f>I61*E7</f>
        <v>2.9876431824179231E+34</v>
      </c>
      <c r="F61" s="19"/>
      <c r="G61" s="67">
        <f>I61*G7</f>
        <v>7.2489492371075737E+22</v>
      </c>
      <c r="H61" s="19" t="s">
        <v>79</v>
      </c>
      <c r="I61" s="67">
        <f>I33/I15</f>
        <v>175881997393.12762</v>
      </c>
      <c r="J61" s="20" t="s">
        <v>80</v>
      </c>
      <c r="K61" s="76">
        <f>I61*K7</f>
        <v>0.4267442907261883</v>
      </c>
      <c r="L61" s="21"/>
      <c r="M61" s="62">
        <f>I61*M7</f>
        <v>1.0354140410422316E-12</v>
      </c>
      <c r="N61" s="21"/>
      <c r="O61" s="67">
        <f>I61*O7</f>
        <v>2.512235687003681E-24</v>
      </c>
    </row>
    <row r="62" spans="1:15" x14ac:dyDescent="0.25">
      <c r="A62" s="89">
        <v>4</v>
      </c>
      <c r="B62" s="3"/>
      <c r="C62" s="66">
        <f>I61*C8</f>
        <v>1.5214467955553664E+66</v>
      </c>
      <c r="D62" s="4"/>
      <c r="E62" s="66">
        <f>I61*E8</f>
        <v>3.691501934650398E+54</v>
      </c>
      <c r="F62" s="4"/>
      <c r="G62" s="66">
        <f>I61*G8</f>
        <v>8.9567289328401166E+42</v>
      </c>
      <c r="H62" s="5" t="s">
        <v>81</v>
      </c>
      <c r="I62" s="67">
        <f>I61*I8</f>
        <v>2.173180309709704E+31</v>
      </c>
      <c r="J62" s="5"/>
      <c r="K62" s="74">
        <f>I61*K8</f>
        <v>5.2728096316435325E+19</v>
      </c>
      <c r="L62" s="4"/>
      <c r="M62" s="61">
        <f>I61*M8</f>
        <v>127934719.85427058</v>
      </c>
      <c r="N62" s="5"/>
      <c r="O62" s="66">
        <f>I61*O8</f>
        <v>3.1040932041176352E-4</v>
      </c>
    </row>
    <row r="63" spans="1:15" x14ac:dyDescent="0.25">
      <c r="A63" s="89">
        <v>5</v>
      </c>
      <c r="B63" s="3"/>
      <c r="C63" s="66">
        <f>I61*C9</f>
        <v>1.8798843925916437E+86</v>
      </c>
      <c r="D63" s="4"/>
      <c r="E63" s="66">
        <f>I61*E9</f>
        <v>4.5611827455576686E+74</v>
      </c>
      <c r="F63" s="4"/>
      <c r="G63" s="66">
        <f>I61*G9</f>
        <v>1.1066844387005983E+63</v>
      </c>
      <c r="H63" s="4"/>
      <c r="I63" s="67">
        <f>I61*I9</f>
        <v>2.6851597824158553E+51</v>
      </c>
      <c r="J63" s="5"/>
      <c r="K63" s="73">
        <f>I61*K9</f>
        <v>6.5150306672507343E+39</v>
      </c>
      <c r="L63" s="6"/>
      <c r="M63" s="61">
        <f>I61*M9</f>
        <v>1.5807485600364891E+28</v>
      </c>
      <c r="N63" s="4"/>
      <c r="O63" s="66">
        <f>I61*O9</f>
        <v>3.8353864128653184E+16</v>
      </c>
    </row>
    <row r="64" spans="1:15" x14ac:dyDescent="0.25">
      <c r="A64" s="89">
        <v>6</v>
      </c>
      <c r="B64" s="3"/>
      <c r="C64" s="61">
        <f>I61*C10</f>
        <v>2.3227662905028945E+106</v>
      </c>
      <c r="D64" s="4"/>
      <c r="E64" s="66">
        <f>I61*E10</f>
        <v>5.6357516281088586E+94</v>
      </c>
      <c r="F64" s="4"/>
      <c r="G64" s="66">
        <f>I61*G10</f>
        <v>1.367408186677922E+83</v>
      </c>
      <c r="H64" s="4"/>
      <c r="I64" s="67">
        <f>I61*I10</f>
        <v>3.3177564810840263E+71</v>
      </c>
      <c r="J64" s="4"/>
      <c r="K64" s="73">
        <f>I61*K10</f>
        <v>8.0499065129319431E+59</v>
      </c>
      <c r="L64" s="4"/>
      <c r="M64" s="61">
        <f>I61*M10</f>
        <v>1.9531570576804776E+48</v>
      </c>
      <c r="N64" s="4"/>
      <c r="O64" s="66">
        <f>I61*O10</f>
        <v>4.7389649629329963E+36</v>
      </c>
    </row>
    <row r="65" spans="1:15" ht="22.5" x14ac:dyDescent="0.25">
      <c r="C65" s="81"/>
      <c r="D65" s="7"/>
      <c r="E65" s="81"/>
      <c r="F65" s="7"/>
      <c r="G65" s="81"/>
      <c r="H65" s="7"/>
      <c r="I65" s="69" t="s">
        <v>82</v>
      </c>
      <c r="J65" s="8"/>
      <c r="K65" s="75"/>
      <c r="L65" s="7"/>
      <c r="M65" s="85"/>
      <c r="N65" s="7"/>
      <c r="O65" s="81"/>
    </row>
    <row r="66" spans="1:15" x14ac:dyDescent="0.25">
      <c r="B66" s="1"/>
      <c r="E66" s="64"/>
      <c r="G66" s="64"/>
      <c r="M66" s="58"/>
    </row>
    <row r="67" spans="1:15" s="86" customFormat="1" ht="12.75" x14ac:dyDescent="0.2">
      <c r="B67" s="91"/>
      <c r="C67" s="93" t="s">
        <v>7</v>
      </c>
      <c r="D67" s="92"/>
      <c r="E67" s="93" t="s">
        <v>8</v>
      </c>
      <c r="F67" s="92"/>
      <c r="G67" s="93" t="s">
        <v>9</v>
      </c>
      <c r="H67" s="92"/>
      <c r="I67" s="93" t="s">
        <v>10</v>
      </c>
      <c r="J67" s="92"/>
      <c r="K67" s="95" t="s">
        <v>11</v>
      </c>
      <c r="L67" s="92"/>
      <c r="M67" s="94" t="s">
        <v>12</v>
      </c>
      <c r="N67" s="92"/>
      <c r="O67" s="93" t="s">
        <v>13</v>
      </c>
    </row>
    <row r="68" spans="1:15" x14ac:dyDescent="0.25">
      <c r="A68" s="89">
        <v>1</v>
      </c>
      <c r="B68" s="3"/>
      <c r="C68" s="66">
        <f>I70*C5</f>
        <v>162.73482437972416</v>
      </c>
      <c r="D68" s="4"/>
      <c r="E68" s="66">
        <f>I70*E5</f>
        <v>3.9484517026010154E-10</v>
      </c>
      <c r="F68" s="4"/>
      <c r="G68" s="66">
        <f>I70*G5</f>
        <v>9.5801687851363892E-22</v>
      </c>
      <c r="H68" s="4"/>
      <c r="I68" s="67">
        <f>I70*I5</f>
        <v>2.3244461592690224E-33</v>
      </c>
      <c r="J68" s="4"/>
      <c r="K68" s="73">
        <f>I70*K5</f>
        <v>5.6398275108924284E-45</v>
      </c>
      <c r="L68" s="4"/>
      <c r="M68" s="61">
        <f>I70*M5</f>
        <v>1.368397122290058E-56</v>
      </c>
      <c r="N68" s="4"/>
      <c r="O68" s="66">
        <f>I70*O5</f>
        <v>3.3201559456831899E-68</v>
      </c>
    </row>
    <row r="69" spans="1:15" x14ac:dyDescent="0.25">
      <c r="A69" s="89">
        <v>2</v>
      </c>
      <c r="B69" s="3"/>
      <c r="C69" s="66">
        <f>I70*C6</f>
        <v>2.0107351592989236E+22</v>
      </c>
      <c r="D69" s="4"/>
      <c r="E69" s="66">
        <f>I70*E6</f>
        <v>48786673002.995834</v>
      </c>
      <c r="F69" s="4"/>
      <c r="G69" s="66">
        <f>I70*G6</f>
        <v>0.11837160412170435</v>
      </c>
      <c r="H69" s="5"/>
      <c r="I69" s="70">
        <f>I70*I6</f>
        <v>2.8720623481509118E-13</v>
      </c>
      <c r="J69" s="4"/>
      <c r="K69" s="73">
        <f>I70*K6</f>
        <v>6.9685142757591968E-25</v>
      </c>
      <c r="L69" s="4"/>
      <c r="M69" s="61">
        <f>I70*M6</f>
        <v>1.6907777521864626E-36</v>
      </c>
      <c r="N69" s="4"/>
      <c r="O69" s="66">
        <f>I70*O6</f>
        <v>4.1023513681146311E-48</v>
      </c>
    </row>
    <row r="70" spans="1:15" x14ac:dyDescent="0.25">
      <c r="A70" s="90">
        <v>3</v>
      </c>
      <c r="B70" s="18"/>
      <c r="C70" s="67">
        <f>I70*C7</f>
        <v>2.484444184735058E+42</v>
      </c>
      <c r="D70" s="19"/>
      <c r="E70" s="67">
        <f>I70*E7</f>
        <v>6.0280323579324578E+30</v>
      </c>
      <c r="F70" s="19"/>
      <c r="G70" s="67">
        <f>I70*G7</f>
        <v>1.4625876617210364E+19</v>
      </c>
      <c r="H70" s="19" t="s">
        <v>83</v>
      </c>
      <c r="I70" s="67">
        <f>I15/I33^2</f>
        <v>35486914.157048672</v>
      </c>
      <c r="J70" s="21" t="s">
        <v>84</v>
      </c>
      <c r="K70" s="76">
        <f>I70*K7</f>
        <v>8.6102263088141357E-5</v>
      </c>
      <c r="L70" s="21" t="s">
        <v>85</v>
      </c>
      <c r="M70" s="62">
        <f>I70*M7</f>
        <v>2.0891080233379394E-16</v>
      </c>
      <c r="N70" s="21" t="s">
        <v>19</v>
      </c>
      <c r="O70" s="67">
        <f>I70*O7</f>
        <v>5.0688241825969454E-28</v>
      </c>
    </row>
    <row r="71" spans="1:15" x14ac:dyDescent="0.25">
      <c r="A71" s="89">
        <v>4</v>
      </c>
      <c r="B71" s="3"/>
      <c r="C71" s="66">
        <f>I70*C8</f>
        <v>3.0697543028073276E+62</v>
      </c>
      <c r="D71" s="4"/>
      <c r="E71" s="66">
        <f>I70*E8</f>
        <v>7.4481762890552912E+50</v>
      </c>
      <c r="F71" s="4"/>
      <c r="G71" s="66">
        <f>I70*G8</f>
        <v>1.8071586374881073E+39</v>
      </c>
      <c r="H71" s="5"/>
      <c r="I71" s="67">
        <f>I70*I8</f>
        <v>4.3847275014782195E+27</v>
      </c>
      <c r="J71" s="5"/>
      <c r="K71" s="74">
        <f>I70*K8</f>
        <v>1.063870922197662E+16</v>
      </c>
      <c r="L71" s="4" t="s">
        <v>86</v>
      </c>
      <c r="M71" s="61">
        <f>I70*M8</f>
        <v>25812.809090556566</v>
      </c>
      <c r="N71" s="5" t="s">
        <v>87</v>
      </c>
      <c r="O71" s="66">
        <f>I70*O8</f>
        <v>6.2629882934400221E-8</v>
      </c>
    </row>
    <row r="72" spans="1:15" x14ac:dyDescent="0.25">
      <c r="A72" s="89">
        <v>5</v>
      </c>
      <c r="B72" s="3"/>
      <c r="C72" s="66">
        <f>I70*C9</f>
        <v>3.7929576110034508E+82</v>
      </c>
      <c r="D72" s="4"/>
      <c r="E72" s="66">
        <f>I70*E9</f>
        <v>9.2028918789468511E+70</v>
      </c>
      <c r="F72" s="4"/>
      <c r="G72" s="66">
        <f>I70*G9</f>
        <v>2.2329070773132043E+59</v>
      </c>
      <c r="H72" s="4"/>
      <c r="I72" s="67">
        <f>I70*I9</f>
        <v>5.4177252992849061E+47</v>
      </c>
      <c r="J72" s="5"/>
      <c r="K72" s="73">
        <f>I70*K9</f>
        <v>1.314508235328354E+36</v>
      </c>
      <c r="L72" s="6"/>
      <c r="M72" s="61">
        <f>I70*M9</f>
        <v>3.1894047876036385E+24</v>
      </c>
      <c r="N72" s="5" t="s">
        <v>88</v>
      </c>
      <c r="O72" s="66">
        <f>I70*O9</f>
        <v>7738485485142.6982</v>
      </c>
    </row>
    <row r="73" spans="1:15" x14ac:dyDescent="0.25">
      <c r="A73" s="89">
        <v>6</v>
      </c>
      <c r="B73" s="3"/>
      <c r="C73" s="61">
        <f>I70*C10</f>
        <v>4.6865403611332512E+102</v>
      </c>
      <c r="D73" s="4"/>
      <c r="E73" s="66">
        <f>I70*E10</f>
        <v>1.1371000852925323E+91</v>
      </c>
      <c r="F73" s="4"/>
      <c r="G73" s="66">
        <f>I70*G10</f>
        <v>2.758957577097715E+79</v>
      </c>
      <c r="H73" s="4"/>
      <c r="I73" s="67">
        <f>I70*I10</f>
        <v>6.6940870119332154E+67</v>
      </c>
      <c r="J73" s="4"/>
      <c r="K73" s="73">
        <f>I70*K10</f>
        <v>1.6241931842414076E+56</v>
      </c>
      <c r="L73" s="4"/>
      <c r="M73" s="61">
        <f>I70*M10</f>
        <v>3.9407965493032965E+44</v>
      </c>
      <c r="N73" s="4"/>
      <c r="O73" s="66">
        <f>I70*O10</f>
        <v>9.561595008326626E+32</v>
      </c>
    </row>
    <row r="74" spans="1:15" ht="22.5" x14ac:dyDescent="0.25">
      <c r="C74" s="81"/>
      <c r="D74" s="7"/>
      <c r="E74" s="63"/>
      <c r="F74" s="7"/>
      <c r="G74" s="81"/>
      <c r="H74" s="7"/>
      <c r="I74" s="69" t="s">
        <v>89</v>
      </c>
      <c r="J74" s="8"/>
      <c r="K74" s="75"/>
      <c r="L74" s="7"/>
      <c r="M74" s="85"/>
      <c r="N74" s="7"/>
      <c r="O74" s="81"/>
    </row>
    <row r="75" spans="1:15" x14ac:dyDescent="0.25">
      <c r="B75" s="1"/>
      <c r="G75" s="64"/>
      <c r="M75" s="58"/>
    </row>
    <row r="76" spans="1:15" s="86" customFormat="1" ht="12.75" x14ac:dyDescent="0.2">
      <c r="B76" s="91"/>
      <c r="C76" s="93" t="s">
        <v>7</v>
      </c>
      <c r="D76" s="92"/>
      <c r="E76" s="94" t="s">
        <v>8</v>
      </c>
      <c r="F76" s="92"/>
      <c r="G76" s="93" t="s">
        <v>9</v>
      </c>
      <c r="H76" s="92"/>
      <c r="I76" s="93" t="s">
        <v>10</v>
      </c>
      <c r="J76" s="92"/>
      <c r="K76" s="95" t="s">
        <v>11</v>
      </c>
      <c r="L76" s="92"/>
      <c r="M76" s="94" t="s">
        <v>12</v>
      </c>
      <c r="N76" s="92"/>
      <c r="O76" s="93" t="s">
        <v>13</v>
      </c>
    </row>
    <row r="77" spans="1:15" ht="18" x14ac:dyDescent="0.35">
      <c r="A77" s="89">
        <v>1</v>
      </c>
      <c r="B77" s="3" t="s">
        <v>90</v>
      </c>
      <c r="C77" s="66">
        <f>I79*C5</f>
        <v>1.2922425220282749E-13</v>
      </c>
      <c r="D77" s="4" t="s">
        <v>91</v>
      </c>
      <c r="E77" s="61">
        <f>I79*E5</f>
        <v>3.1353812594962295E-25</v>
      </c>
      <c r="F77" s="4"/>
      <c r="G77" s="66">
        <f>I79*G5</f>
        <v>7.6074076458730417E-37</v>
      </c>
      <c r="H77" s="4" t="s">
        <v>92</v>
      </c>
      <c r="I77" s="67">
        <f>I79*I5</f>
        <v>1.845793104593161E-48</v>
      </c>
      <c r="J77" s="10"/>
      <c r="K77" s="73">
        <f>I79*K5</f>
        <v>4.478466704504661E-60</v>
      </c>
      <c r="L77" s="4"/>
      <c r="M77" s="61">
        <f>I79*M5</f>
        <v>1.0866149609859773E-71</v>
      </c>
      <c r="N77" s="4"/>
      <c r="O77" s="66">
        <f>I79*O5</f>
        <v>2.6364650031916482E-83</v>
      </c>
    </row>
    <row r="78" spans="1:15" x14ac:dyDescent="0.25">
      <c r="A78" s="89">
        <v>2</v>
      </c>
      <c r="B78" s="3"/>
      <c r="C78" s="66">
        <f>I79*C6</f>
        <v>15966818.923283312</v>
      </c>
      <c r="D78" s="4"/>
      <c r="E78" s="61">
        <f>I79*E6</f>
        <v>3.8740456201097574E-5</v>
      </c>
      <c r="F78" s="4"/>
      <c r="G78" s="66">
        <f>I79*G6</f>
        <v>9.3996365455151061E-17</v>
      </c>
      <c r="H78" s="5"/>
      <c r="I78" s="70">
        <f>I79*I6</f>
        <v>2.2806434371642726E-28</v>
      </c>
      <c r="J78" s="4"/>
      <c r="K78" s="73">
        <f>I79*K6</f>
        <v>5.5335485178543485E-40</v>
      </c>
      <c r="L78" s="4"/>
      <c r="M78" s="61">
        <f>I79*M6</f>
        <v>1.342610541414612E-51</v>
      </c>
      <c r="N78" s="4"/>
      <c r="O78" s="66">
        <f>I79*O6</f>
        <v>3.2575897005356025E-63</v>
      </c>
    </row>
    <row r="79" spans="1:15" x14ac:dyDescent="0.25">
      <c r="A79" s="89">
        <v>3</v>
      </c>
      <c r="B79" s="18"/>
      <c r="C79" s="67">
        <f>I79*C7</f>
        <v>1.9728441231663774E+27</v>
      </c>
      <c r="D79" s="19" t="s">
        <v>93</v>
      </c>
      <c r="E79" s="62">
        <f>I79*E7</f>
        <v>4786731891452017</v>
      </c>
      <c r="F79" s="19"/>
      <c r="G79" s="67">
        <f>I79*G7</f>
        <v>11614.096588568385</v>
      </c>
      <c r="H79" s="19" t="s">
        <v>94</v>
      </c>
      <c r="I79" s="67">
        <f>I33^2/I15</f>
        <v>2.8179401442866021E-8</v>
      </c>
      <c r="J79" s="20"/>
      <c r="K79" s="76">
        <f>I79*K7</f>
        <v>6.8371970184904578E-20</v>
      </c>
      <c r="L79" s="21"/>
      <c r="M79" s="62">
        <f>I79*M7</f>
        <v>1.6589161116298119E-31</v>
      </c>
      <c r="N79" s="21"/>
      <c r="O79" s="67">
        <f>I79*O7</f>
        <v>4.0250451434739734E-43</v>
      </c>
    </row>
    <row r="80" spans="1:15" x14ac:dyDescent="0.25">
      <c r="A80" s="89">
        <v>4</v>
      </c>
      <c r="B80" s="3"/>
      <c r="C80" s="66">
        <f>I79*C8</f>
        <v>2.4376264007331543E+47</v>
      </c>
      <c r="D80" s="4"/>
      <c r="E80" s="61">
        <f>I79*E8</f>
        <v>5.9144378893490294E+35</v>
      </c>
      <c r="F80" s="4"/>
      <c r="G80" s="66">
        <f>I79*G8</f>
        <v>1.4350261195253896E+24</v>
      </c>
      <c r="H80" s="5" t="s">
        <v>95</v>
      </c>
      <c r="I80" s="67">
        <f>I79*I8</f>
        <v>3481818563736.3301</v>
      </c>
      <c r="J80" s="5" t="s">
        <v>96</v>
      </c>
      <c r="K80" s="74">
        <f>I79*K8</f>
        <v>8.4479720235255513</v>
      </c>
      <c r="L80" s="4"/>
      <c r="M80" s="61">
        <f>I79*M8</f>
        <v>2.0497401000035258E-11</v>
      </c>
      <c r="N80" s="5"/>
      <c r="O80" s="66">
        <f>I79*O8</f>
        <v>4.973305387213037E-23</v>
      </c>
    </row>
    <row r="81" spans="1:15" x14ac:dyDescent="0.25">
      <c r="A81" s="89">
        <v>5</v>
      </c>
      <c r="B81" s="3"/>
      <c r="C81" s="66">
        <f>I79*C9</f>
        <v>3.0119067187195916E+67</v>
      </c>
      <c r="D81" s="4"/>
      <c r="E81" s="61">
        <f>I79*E9</f>
        <v>7.3078201036148544E+55</v>
      </c>
      <c r="F81" s="4"/>
      <c r="G81" s="66">
        <f>I79*G9</f>
        <v>1.7731038725362779E+44</v>
      </c>
      <c r="H81" s="4"/>
      <c r="I81" s="67">
        <f>I79*I9</f>
        <v>4.3021000766671829E+32</v>
      </c>
      <c r="J81" s="5"/>
      <c r="K81" s="73">
        <f>I79*K9</f>
        <v>1.0438229455325442E+21</v>
      </c>
      <c r="L81" s="6"/>
      <c r="M81" s="61">
        <f>I79*M9</f>
        <v>2532638298.0479589</v>
      </c>
      <c r="O81" s="66">
        <f>I79*O9</f>
        <v>6.1449662284122283E-3</v>
      </c>
    </row>
    <row r="82" spans="1:15" x14ac:dyDescent="0.25">
      <c r="A82" s="89">
        <v>6</v>
      </c>
      <c r="B82" s="3"/>
      <c r="C82" s="66">
        <f>I79*C10</f>
        <v>3.7214817166157196E+87</v>
      </c>
      <c r="D82" s="4"/>
      <c r="E82" s="61">
        <f>I79*E10</f>
        <v>9.0294691847166098E+75</v>
      </c>
      <c r="F82" s="4"/>
      <c r="G82" s="66">
        <f>I79*G10</f>
        <v>2.1908293514845121E+64</v>
      </c>
      <c r="H82" s="4"/>
      <c r="I82" s="67">
        <f>I79*I10</f>
        <v>5.3156316823696941E+52</v>
      </c>
      <c r="J82" s="4"/>
      <c r="K82" s="73">
        <f>I79*K10</f>
        <v>1.289737156546043E+41</v>
      </c>
      <c r="L82" s="4"/>
      <c r="M82" s="61">
        <f>I79*M10</f>
        <v>3.1293024655800149E+29</v>
      </c>
      <c r="N82" s="4"/>
      <c r="O82" s="66">
        <f>I79*O10</f>
        <v>7.5926586059673408E+17</v>
      </c>
    </row>
    <row r="83" spans="1:15" ht="22.5" x14ac:dyDescent="0.25">
      <c r="C83" s="81"/>
      <c r="D83" s="7"/>
      <c r="E83" s="63"/>
      <c r="F83" s="7"/>
      <c r="G83" s="63"/>
      <c r="H83" s="7"/>
      <c r="I83" s="69" t="s">
        <v>97</v>
      </c>
      <c r="J83" s="8"/>
      <c r="K83" s="75"/>
      <c r="L83" s="7"/>
      <c r="M83" s="77"/>
      <c r="N83" s="7"/>
      <c r="O83" s="81"/>
    </row>
    <row r="84" spans="1:15" x14ac:dyDescent="0.25">
      <c r="B84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B28" workbookViewId="0">
      <selection activeCell="B34" sqref="B34"/>
    </sheetView>
  </sheetViews>
  <sheetFormatPr defaultRowHeight="15" x14ac:dyDescent="0.25"/>
  <cols>
    <col min="1" max="1" width="7.5703125" customWidth="1"/>
    <col min="2" max="2" width="27.28515625" customWidth="1"/>
    <col min="3" max="3" width="9.7109375" customWidth="1"/>
    <col min="4" max="4" width="17.42578125" customWidth="1"/>
    <col min="5" max="5" width="23.28515625" customWidth="1"/>
    <col min="6" max="6" width="20.5703125" customWidth="1"/>
    <col min="7" max="7" width="18.85546875" customWidth="1"/>
    <col min="8" max="8" width="19.42578125" customWidth="1"/>
  </cols>
  <sheetData>
    <row r="1" spans="1:8" x14ac:dyDescent="0.25">
      <c r="A1" s="23"/>
      <c r="B1" s="23" t="s">
        <v>98</v>
      </c>
      <c r="C1" s="24" t="s">
        <v>99</v>
      </c>
      <c r="D1" s="25" t="s">
        <v>100</v>
      </c>
      <c r="E1" s="25" t="s">
        <v>101</v>
      </c>
    </row>
    <row r="2" spans="1:8" x14ac:dyDescent="0.25">
      <c r="A2" s="26"/>
      <c r="B2" s="27" t="s">
        <v>102</v>
      </c>
      <c r="C2" s="28"/>
      <c r="D2" s="29" t="s">
        <v>102</v>
      </c>
      <c r="E2" s="30">
        <v>3.1415926540000001</v>
      </c>
    </row>
    <row r="3" spans="1:8" ht="15.75" x14ac:dyDescent="0.3">
      <c r="A3" s="26"/>
      <c r="B3" s="31" t="s">
        <v>103</v>
      </c>
      <c r="C3" s="25">
        <v>182</v>
      </c>
      <c r="D3" s="29" t="s">
        <v>104</v>
      </c>
      <c r="E3" s="115">
        <f>0.0000004*E2</f>
        <v>1.2566370616000001E-6</v>
      </c>
    </row>
    <row r="4" spans="1:8" x14ac:dyDescent="0.25">
      <c r="A4" s="26"/>
      <c r="B4" s="31" t="s">
        <v>105</v>
      </c>
      <c r="C4" s="24">
        <v>77</v>
      </c>
      <c r="D4" s="29" t="s">
        <v>106</v>
      </c>
      <c r="E4" s="114">
        <f>1/(E3*E9^2)</f>
        <v>8.8541878164642734E-12</v>
      </c>
    </row>
    <row r="5" spans="1:8" x14ac:dyDescent="0.25">
      <c r="A5" s="26"/>
      <c r="B5" s="26" t="s">
        <v>107</v>
      </c>
      <c r="C5" s="24">
        <v>118</v>
      </c>
      <c r="D5" s="29" t="s">
        <v>24</v>
      </c>
      <c r="E5" s="115">
        <v>7.2973525663999998E-3</v>
      </c>
    </row>
    <row r="6" spans="1:8" ht="15.75" x14ac:dyDescent="0.3">
      <c r="A6" s="26"/>
      <c r="B6" s="32" t="s">
        <v>108</v>
      </c>
      <c r="C6" s="52">
        <v>89</v>
      </c>
      <c r="D6" s="33" t="s">
        <v>109</v>
      </c>
      <c r="E6" s="113">
        <v>9.1093835599999998E-31</v>
      </c>
      <c r="F6" s="110">
        <v>9.1093835599999998E-31</v>
      </c>
      <c r="G6" s="109">
        <f>F6*F7</f>
        <v>2.2102190581654689E-42</v>
      </c>
      <c r="H6" s="54"/>
    </row>
    <row r="7" spans="1:8" x14ac:dyDescent="0.25">
      <c r="A7" s="26"/>
      <c r="B7" s="32" t="s">
        <v>110</v>
      </c>
      <c r="C7" s="24">
        <v>56</v>
      </c>
      <c r="D7" s="29" t="s">
        <v>111</v>
      </c>
      <c r="E7" s="118">
        <v>2.4263102367000002E-12</v>
      </c>
      <c r="F7" s="111">
        <v>2.4263102367000002E-12</v>
      </c>
      <c r="G7" s="56"/>
      <c r="H7" s="54"/>
    </row>
    <row r="8" spans="1:8" x14ac:dyDescent="0.25">
      <c r="A8" s="26"/>
      <c r="B8" s="32" t="s">
        <v>112</v>
      </c>
      <c r="C8" s="52">
        <v>113</v>
      </c>
      <c r="D8" s="33" t="s">
        <v>3</v>
      </c>
      <c r="E8" s="117">
        <v>1.6021766208000001E-19</v>
      </c>
      <c r="F8" s="112">
        <v>1.6021766208000001E-19</v>
      </c>
      <c r="G8" s="53">
        <f>F6*F7/F8</f>
        <v>1.3795102421740871E-23</v>
      </c>
      <c r="H8" s="105">
        <f>2/(G8*E9)</f>
        <v>483597852339914.69</v>
      </c>
    </row>
    <row r="9" spans="1:8" x14ac:dyDescent="0.25">
      <c r="A9" s="26"/>
      <c r="B9" s="32" t="s">
        <v>113</v>
      </c>
      <c r="C9" s="24">
        <v>219</v>
      </c>
      <c r="D9" s="33" t="s">
        <v>5</v>
      </c>
      <c r="E9" s="119">
        <v>299792458</v>
      </c>
      <c r="F9" s="34"/>
    </row>
    <row r="10" spans="1:8" ht="15.75" x14ac:dyDescent="0.3">
      <c r="A10" s="26"/>
      <c r="B10" s="26" t="s">
        <v>114</v>
      </c>
      <c r="C10" s="24"/>
      <c r="D10" s="33" t="s">
        <v>115</v>
      </c>
      <c r="E10" s="123">
        <f>E6*E7/E8</f>
        <v>1.3795102421740871E-23</v>
      </c>
      <c r="F10" s="53"/>
      <c r="H10" s="53"/>
    </row>
    <row r="11" spans="1:8" ht="16.5" x14ac:dyDescent="0.3">
      <c r="A11" s="26"/>
      <c r="B11" s="26" t="s">
        <v>116</v>
      </c>
      <c r="C11" s="24"/>
      <c r="D11" s="33" t="s">
        <v>117</v>
      </c>
      <c r="E11" s="124">
        <f>F19*E8/E9</f>
        <v>1.3795102421740871E-23</v>
      </c>
      <c r="F11" s="104"/>
    </row>
    <row r="12" spans="1:8" ht="15.75" x14ac:dyDescent="0.3">
      <c r="A12" s="26"/>
      <c r="B12" s="26" t="s">
        <v>116</v>
      </c>
      <c r="C12" s="24"/>
      <c r="D12" s="33" t="s">
        <v>118</v>
      </c>
      <c r="E12" s="128">
        <f>2/(F18*E9)</f>
        <v>1.3795102421740871E-23</v>
      </c>
      <c r="F12" s="103"/>
      <c r="G12" s="56" t="s">
        <v>160</v>
      </c>
    </row>
    <row r="13" spans="1:8" ht="15.75" x14ac:dyDescent="0.3">
      <c r="A13" s="26"/>
      <c r="B13" s="32"/>
      <c r="C13" s="24"/>
      <c r="D13" s="29" t="s">
        <v>119</v>
      </c>
      <c r="E13" s="126">
        <f>E6*E7</f>
        <v>2.2102190581654689E-42</v>
      </c>
      <c r="G13" s="33" t="s">
        <v>127</v>
      </c>
    </row>
    <row r="14" spans="1:8" x14ac:dyDescent="0.25">
      <c r="A14" s="26"/>
      <c r="B14" s="32"/>
      <c r="C14" s="24"/>
      <c r="D14" s="33" t="s">
        <v>120</v>
      </c>
      <c r="E14" s="127">
        <f>E8*E10</f>
        <v>2.2102190581654686E-42</v>
      </c>
    </row>
    <row r="15" spans="1:8" x14ac:dyDescent="0.25">
      <c r="A15" s="26"/>
      <c r="B15" s="26" t="s">
        <v>121</v>
      </c>
      <c r="C15" s="24"/>
      <c r="D15" s="33" t="s">
        <v>164</v>
      </c>
      <c r="E15" s="36">
        <f>E7/E8</f>
        <v>15143837.484587017</v>
      </c>
    </row>
    <row r="16" spans="1:8" ht="15.75" x14ac:dyDescent="0.3">
      <c r="A16" s="26"/>
      <c r="B16" s="26" t="s">
        <v>121</v>
      </c>
      <c r="C16" s="24"/>
      <c r="D16" s="33" t="s">
        <v>165</v>
      </c>
      <c r="E16" s="37">
        <f>E10/E6</f>
        <v>15143837.484587016</v>
      </c>
    </row>
    <row r="17" spans="1:8" ht="15.75" x14ac:dyDescent="0.3">
      <c r="A17" s="26"/>
      <c r="B17" s="32" t="s">
        <v>122</v>
      </c>
      <c r="C17" s="24"/>
      <c r="D17" s="33" t="s">
        <v>123</v>
      </c>
      <c r="E17" s="38">
        <f>E9^2/E7</f>
        <v>3.7042055263271087E+28</v>
      </c>
      <c r="F17" s="103"/>
    </row>
    <row r="18" spans="1:8" ht="15.75" x14ac:dyDescent="0.3">
      <c r="A18" s="26"/>
      <c r="B18" s="32"/>
      <c r="C18" s="52">
        <v>157</v>
      </c>
      <c r="D18" s="33" t="s">
        <v>124</v>
      </c>
      <c r="E18" s="114">
        <v>4835978525</v>
      </c>
      <c r="F18" s="125">
        <f>2/(E10*E9)</f>
        <v>483597852339914.69</v>
      </c>
      <c r="G18" s="33" t="s">
        <v>161</v>
      </c>
      <c r="H18" s="106">
        <f>2/(E10*E9)</f>
        <v>483597852339914.69</v>
      </c>
    </row>
    <row r="19" spans="1:8" ht="15.75" x14ac:dyDescent="0.3">
      <c r="A19" s="26"/>
      <c r="B19" s="26"/>
      <c r="C19" s="55">
        <v>332</v>
      </c>
      <c r="D19" s="33" t="s">
        <v>125</v>
      </c>
      <c r="E19" s="120">
        <v>25812.807455499998</v>
      </c>
      <c r="F19" s="107">
        <f>E10*E9/E8</f>
        <v>25812.807462578148</v>
      </c>
      <c r="G19" s="33" t="s">
        <v>125</v>
      </c>
      <c r="H19" s="102">
        <f>G6</f>
        <v>2.2102190581654689E-42</v>
      </c>
    </row>
    <row r="20" spans="1:8" x14ac:dyDescent="0.25">
      <c r="A20" s="26"/>
      <c r="B20" s="26" t="s">
        <v>126</v>
      </c>
      <c r="C20" s="52">
        <v>251</v>
      </c>
      <c r="D20" s="33" t="s">
        <v>36</v>
      </c>
      <c r="E20" s="114">
        <v>6.6260700399999999E-34</v>
      </c>
      <c r="F20" s="108"/>
      <c r="G20" s="56" t="s">
        <v>3</v>
      </c>
      <c r="H20" s="54"/>
    </row>
    <row r="21" spans="1:8" ht="15.75" x14ac:dyDescent="0.3">
      <c r="A21" s="26"/>
      <c r="B21" s="26" t="s">
        <v>126</v>
      </c>
      <c r="C21" s="24"/>
      <c r="D21" s="33" t="s">
        <v>127</v>
      </c>
      <c r="E21" s="40">
        <f>4/(E19*E18^2)</f>
        <v>6.6260700390887938E-24</v>
      </c>
      <c r="F21" s="53"/>
      <c r="G21" s="56" t="s">
        <v>6</v>
      </c>
      <c r="H21" s="54">
        <f>F19*F20/E9</f>
        <v>0</v>
      </c>
    </row>
    <row r="22" spans="1:8" x14ac:dyDescent="0.25">
      <c r="A22" s="26"/>
      <c r="B22" s="26" t="s">
        <v>126</v>
      </c>
      <c r="C22" s="39"/>
      <c r="D22" s="33" t="s">
        <v>128</v>
      </c>
      <c r="E22" s="40">
        <f>E8*E10*E9</f>
        <v>6.6260700416587083E-34</v>
      </c>
      <c r="G22" s="53">
        <f>F20*F21</f>
        <v>0</v>
      </c>
    </row>
    <row r="23" spans="1:8" x14ac:dyDescent="0.25">
      <c r="A23" s="26"/>
      <c r="B23" s="26"/>
      <c r="C23" s="39"/>
      <c r="D23" s="33" t="s">
        <v>163</v>
      </c>
      <c r="E23" s="40">
        <f>E13*E9</f>
        <v>6.6260700416587091E-34</v>
      </c>
      <c r="G23" s="53"/>
    </row>
    <row r="24" spans="1:8" ht="15.75" x14ac:dyDescent="0.3">
      <c r="A24" s="26"/>
      <c r="B24" s="26" t="s">
        <v>129</v>
      </c>
      <c r="C24" s="39"/>
      <c r="D24" s="25" t="s">
        <v>130</v>
      </c>
      <c r="E24" s="41">
        <v>273.14999999999998</v>
      </c>
      <c r="H24" s="57"/>
    </row>
    <row r="25" spans="1:8" x14ac:dyDescent="0.25">
      <c r="A25" s="26"/>
      <c r="B25" s="26" t="s">
        <v>131</v>
      </c>
      <c r="C25" s="39">
        <v>190</v>
      </c>
      <c r="D25" s="33" t="s">
        <v>132</v>
      </c>
      <c r="E25" s="42">
        <v>2.2413967999999999E-2</v>
      </c>
    </row>
    <row r="26" spans="1:8" ht="15.75" x14ac:dyDescent="0.3">
      <c r="A26" s="26"/>
      <c r="B26" s="31" t="s">
        <v>133</v>
      </c>
      <c r="C26" s="39">
        <v>78</v>
      </c>
      <c r="D26" s="33" t="s">
        <v>134</v>
      </c>
      <c r="E26" s="121">
        <v>175882002400</v>
      </c>
    </row>
    <row r="27" spans="1:8" ht="15.75" x14ac:dyDescent="0.3">
      <c r="A27" s="26"/>
      <c r="B27" s="26" t="s">
        <v>135</v>
      </c>
      <c r="C27" s="39"/>
      <c r="D27" s="29" t="s">
        <v>136</v>
      </c>
      <c r="E27" s="114">
        <f>E7/E10</f>
        <v>175882002360.21243</v>
      </c>
    </row>
    <row r="28" spans="1:8" x14ac:dyDescent="0.25">
      <c r="A28" s="26"/>
      <c r="B28" s="26" t="s">
        <v>162</v>
      </c>
      <c r="C28" s="39">
        <v>90</v>
      </c>
      <c r="D28" s="33" t="s">
        <v>11</v>
      </c>
      <c r="E28" s="122">
        <v>8.1871056500000005E-14</v>
      </c>
    </row>
    <row r="29" spans="1:8" ht="15.75" x14ac:dyDescent="0.3">
      <c r="A29" s="26"/>
      <c r="B29" s="26" t="s">
        <v>137</v>
      </c>
      <c r="C29" s="39">
        <v>43</v>
      </c>
      <c r="D29" s="33" t="s">
        <v>138</v>
      </c>
      <c r="E29" s="121">
        <v>6.0221408570000002E+23</v>
      </c>
    </row>
    <row r="30" spans="1:8" x14ac:dyDescent="0.25">
      <c r="A30" s="26"/>
      <c r="B30" s="26" t="s">
        <v>139</v>
      </c>
      <c r="C30" s="39">
        <v>115</v>
      </c>
      <c r="D30" s="33" t="s">
        <v>12</v>
      </c>
      <c r="E30" s="116">
        <v>96485.332890000005</v>
      </c>
    </row>
    <row r="31" spans="1:8" x14ac:dyDescent="0.25">
      <c r="A31" s="26"/>
      <c r="B31" s="26" t="s">
        <v>140</v>
      </c>
      <c r="C31" s="39"/>
      <c r="D31" s="33" t="s">
        <v>141</v>
      </c>
      <c r="E31" s="32">
        <f>E10*E29</f>
        <v>8.3076049920465351</v>
      </c>
    </row>
    <row r="32" spans="1:8" x14ac:dyDescent="0.25">
      <c r="A32" s="26"/>
      <c r="B32" s="26" t="s">
        <v>142</v>
      </c>
      <c r="C32" s="39"/>
      <c r="D32" s="33" t="s">
        <v>143</v>
      </c>
      <c r="E32" s="43">
        <v>9.8066499999999994</v>
      </c>
    </row>
    <row r="33" spans="1:5" x14ac:dyDescent="0.25">
      <c r="A33" s="26"/>
      <c r="B33" s="26" t="s">
        <v>144</v>
      </c>
      <c r="C33" s="39"/>
      <c r="D33" s="33" t="s">
        <v>13</v>
      </c>
      <c r="E33" s="44">
        <v>6.6738400000000001E-11</v>
      </c>
    </row>
    <row r="34" spans="1:5" x14ac:dyDescent="0.25">
      <c r="A34" s="26"/>
      <c r="B34" t="s">
        <v>166</v>
      </c>
      <c r="C34" s="39"/>
      <c r="D34" s="33" t="s">
        <v>146</v>
      </c>
      <c r="E34" s="32">
        <v>13.59</v>
      </c>
    </row>
    <row r="35" spans="1:5" ht="15.75" x14ac:dyDescent="0.3">
      <c r="A35" s="26"/>
      <c r="B35" s="26" t="s">
        <v>147</v>
      </c>
      <c r="C35" s="39"/>
      <c r="D35" s="33" t="s">
        <v>148</v>
      </c>
      <c r="E35" s="26">
        <f>E6*E9^2/E10</f>
        <v>5934791492.9194536</v>
      </c>
    </row>
    <row r="36" spans="1:5" ht="15.75" x14ac:dyDescent="0.3">
      <c r="A36" s="26"/>
      <c r="B36" s="26" t="s">
        <v>145</v>
      </c>
      <c r="C36" s="39"/>
      <c r="D36" s="33" t="s">
        <v>149</v>
      </c>
      <c r="E36" s="32">
        <f>E6*E9^2/E8</f>
        <v>510998.94626861025</v>
      </c>
    </row>
    <row r="37" spans="1:5" x14ac:dyDescent="0.25">
      <c r="A37" s="26"/>
      <c r="B37" s="26" t="s">
        <v>150</v>
      </c>
      <c r="C37" s="39"/>
      <c r="D37" s="45" t="s">
        <v>151</v>
      </c>
      <c r="E37" s="35">
        <f>E7^2*E35</f>
        <v>3.4938006922287191E-14</v>
      </c>
    </row>
    <row r="38" spans="1:5" x14ac:dyDescent="0.25">
      <c r="A38" s="26"/>
      <c r="B38" s="26" t="s">
        <v>152</v>
      </c>
      <c r="C38" s="39"/>
      <c r="D38" s="33"/>
      <c r="E38" s="46">
        <v>101325</v>
      </c>
    </row>
    <row r="39" spans="1:5" x14ac:dyDescent="0.25">
      <c r="A39" s="26"/>
      <c r="B39" s="26" t="s">
        <v>153</v>
      </c>
      <c r="C39" s="39"/>
      <c r="D39" s="33"/>
      <c r="E39" s="47" t="s">
        <v>154</v>
      </c>
    </row>
    <row r="40" spans="1:5" x14ac:dyDescent="0.25">
      <c r="A40" s="26"/>
      <c r="B40" s="26" t="s">
        <v>155</v>
      </c>
      <c r="C40" s="39"/>
      <c r="D40" s="48" t="s">
        <v>156</v>
      </c>
      <c r="E40" s="49">
        <v>5.6703730000000003E-8</v>
      </c>
    </row>
    <row r="41" spans="1:5" x14ac:dyDescent="0.25">
      <c r="A41" s="26"/>
      <c r="B41" s="26" t="s">
        <v>157</v>
      </c>
      <c r="C41" s="39"/>
      <c r="D41" s="33" t="s">
        <v>158</v>
      </c>
      <c r="E41" s="50">
        <f>D56*E9^2/E10</f>
        <v>0</v>
      </c>
    </row>
    <row r="42" spans="1:5" x14ac:dyDescent="0.25">
      <c r="A42" s="26"/>
      <c r="B42" s="26" t="s">
        <v>159</v>
      </c>
      <c r="C42" s="39"/>
      <c r="D42" s="33"/>
      <c r="E42" s="51">
        <f>E56*G69</f>
        <v>0</v>
      </c>
    </row>
  </sheetData>
  <pageMargins left="0.7" right="0.7" top="0.75" bottom="0.75" header="0.3" footer="0.3"/>
  <pageSetup paperSize="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2023-01-31T17:04:44Z</dcterms:modified>
</cp:coreProperties>
</file>