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ARTE &amp; TABELLE\Tabelle e calcoli elettrone\"/>
    </mc:Choice>
  </mc:AlternateContent>
  <bookViews>
    <workbookView xWindow="120" yWindow="75" windowWidth="15255" windowHeight="7935"/>
  </bookViews>
  <sheets>
    <sheet name="Foglio1" sheetId="1" r:id="rId1"/>
  </sheets>
  <calcPr calcId="162913"/>
</workbook>
</file>

<file path=xl/calcChain.xml><?xml version="1.0" encoding="utf-8"?>
<calcChain xmlns="http://schemas.openxmlformats.org/spreadsheetml/2006/main">
  <c r="G140" i="1" l="1"/>
  <c r="G139" i="1"/>
  <c r="G103" i="1" l="1"/>
  <c r="G50" i="1" l="1"/>
  <c r="G47" i="1"/>
  <c r="G71" i="1" l="1"/>
  <c r="G75" i="1" l="1"/>
  <c r="G53" i="1"/>
  <c r="G315" i="1" l="1"/>
  <c r="G145" i="1"/>
  <c r="G124" i="1"/>
  <c r="G133" i="1"/>
  <c r="G110" i="1"/>
  <c r="G111" i="1"/>
  <c r="G116" i="1"/>
  <c r="G117" i="1"/>
  <c r="G107" i="1" l="1"/>
  <c r="G184" i="1"/>
  <c r="G135" i="1"/>
  <c r="G126" i="1"/>
  <c r="G194" i="1"/>
  <c r="G249" i="1" l="1"/>
  <c r="G134" i="1" s="1"/>
  <c r="G177" i="1"/>
  <c r="G267" i="1"/>
  <c r="G10" i="1" l="1"/>
  <c r="G89" i="1" l="1"/>
  <c r="G26" i="1"/>
  <c r="G95" i="1"/>
  <c r="G81" i="1"/>
  <c r="G20" i="1"/>
  <c r="G243" i="1" l="1"/>
  <c r="G221" i="1" s="1"/>
  <c r="G22" i="1"/>
  <c r="G331" i="1"/>
  <c r="G146" i="1" l="1"/>
  <c r="G300" i="1"/>
  <c r="G154" i="1"/>
  <c r="G23" i="1" s="1"/>
  <c r="G238" i="1" l="1"/>
  <c r="G176" i="1"/>
  <c r="G295" i="1"/>
  <c r="G173" i="1"/>
  <c r="G129" i="1"/>
  <c r="G371" i="1" l="1"/>
  <c r="G180" i="1"/>
  <c r="G236" i="1"/>
  <c r="G246" i="1" l="1"/>
  <c r="G210" i="1"/>
  <c r="G156" i="1"/>
  <c r="G381" i="1"/>
  <c r="G187" i="1"/>
  <c r="G227" i="1"/>
  <c r="G232" i="1" s="1"/>
  <c r="G222" i="1"/>
  <c r="G266" i="1"/>
  <c r="G118" i="1" s="1"/>
  <c r="G378" i="1"/>
  <c r="G258" i="1"/>
  <c r="G106" i="1" l="1"/>
  <c r="G374" i="1" s="1"/>
  <c r="G136" i="1"/>
  <c r="G12" i="1"/>
  <c r="G245" i="1"/>
  <c r="G370" i="1"/>
  <c r="G201" i="1"/>
  <c r="G228" i="1"/>
  <c r="G275" i="1"/>
  <c r="G233" i="1"/>
  <c r="G204" i="1" l="1"/>
  <c r="G354" i="1"/>
  <c r="G274" i="1"/>
  <c r="G172" i="1"/>
  <c r="G323" i="1"/>
  <c r="G289" i="1"/>
  <c r="G318" i="1"/>
  <c r="G164" i="1"/>
  <c r="G33" i="1"/>
  <c r="G337" i="1" s="1"/>
  <c r="G343" i="1" s="1"/>
  <c r="G149" i="1"/>
  <c r="G193" i="1"/>
  <c r="G200" i="1" l="1"/>
  <c r="G102" i="1"/>
  <c r="G65" i="1"/>
  <c r="G74" i="1" s="1"/>
  <c r="G61" i="1"/>
  <c r="G328" i="1"/>
  <c r="G41" i="1"/>
  <c r="G251" i="1"/>
  <c r="G244" i="1"/>
  <c r="G218" i="1"/>
  <c r="G121" i="1"/>
  <c r="G199" i="1"/>
  <c r="G358" i="1" s="1"/>
  <c r="G21" i="1"/>
  <c r="G326" i="1"/>
  <c r="G239" i="1"/>
  <c r="G159" i="1"/>
  <c r="G353" i="1"/>
  <c r="G11" i="1"/>
  <c r="G183" i="1"/>
  <c r="G312" i="1"/>
  <c r="G311" i="1"/>
  <c r="G304" i="1"/>
  <c r="G317" i="1"/>
  <c r="G380" i="1"/>
  <c r="G211" i="1"/>
  <c r="G369" i="1"/>
  <c r="G301" i="1"/>
  <c r="G257" i="1"/>
  <c r="G250" i="1" s="1"/>
  <c r="G273" i="1"/>
  <c r="G214" i="1"/>
  <c r="G350" i="1"/>
  <c r="G322" i="1"/>
  <c r="G165" i="1"/>
  <c r="G365" i="1" s="1"/>
  <c r="G327" i="1"/>
  <c r="G262" i="1"/>
  <c r="G205" i="1"/>
  <c r="G284" i="1"/>
  <c r="G229" i="1"/>
  <c r="G270" i="1"/>
  <c r="G17" i="1"/>
  <c r="G190" i="1"/>
  <c r="G49" i="1" l="1"/>
  <c r="G16" i="1"/>
  <c r="G73" i="1" s="1"/>
  <c r="G27" i="1"/>
  <c r="G366" i="1"/>
  <c r="G215" i="1"/>
  <c r="G37" i="1"/>
  <c r="G158" i="1"/>
  <c r="G125" i="1"/>
  <c r="G44" i="1"/>
  <c r="G340" i="1"/>
  <c r="G240" i="1"/>
  <c r="G148" i="1"/>
  <c r="G206" i="1"/>
  <c r="G285" i="1"/>
  <c r="G256" i="1"/>
  <c r="G112" i="1" s="1"/>
  <c r="G347" i="1"/>
  <c r="G338" i="1"/>
  <c r="G157" i="1"/>
  <c r="G321" i="1"/>
  <c r="G346" i="1"/>
  <c r="G276" i="1"/>
  <c r="G355" i="1"/>
  <c r="G299" i="1"/>
  <c r="G296" i="1"/>
  <c r="G288" i="1"/>
  <c r="G263" i="1" s="1"/>
  <c r="G167" i="1"/>
  <c r="G166" i="1"/>
  <c r="G151" i="1"/>
  <c r="G189" i="1"/>
  <c r="G305" i="1"/>
  <c r="G283" i="1"/>
  <c r="G182" i="1"/>
  <c r="G207" i="1"/>
  <c r="G188" i="1"/>
  <c r="G379" i="1"/>
  <c r="G261" i="1"/>
  <c r="G375" i="1" s="1"/>
  <c r="G161" i="1"/>
  <c r="G130" i="1"/>
  <c r="G316" i="1"/>
  <c r="G181" i="1"/>
  <c r="G160" i="1"/>
  <c r="G310" i="1"/>
  <c r="G38" i="1" s="1"/>
  <c r="G359" i="1" l="1"/>
  <c r="G56" i="1"/>
  <c r="G28" i="1"/>
  <c r="G150" i="1"/>
  <c r="G78" i="1"/>
  <c r="G99" i="1" s="1"/>
  <c r="G84" i="1"/>
  <c r="G98" i="1" s="1"/>
  <c r="G68" i="1"/>
  <c r="G92" i="1"/>
  <c r="G62" i="1"/>
  <c r="G155" i="1"/>
  <c r="G147" i="1"/>
  <c r="G34" i="1"/>
  <c r="G277" i="1"/>
  <c r="G13" i="1"/>
  <c r="G339" i="1"/>
</calcChain>
</file>

<file path=xl/sharedStrings.xml><?xml version="1.0" encoding="utf-8"?>
<sst xmlns="http://schemas.openxmlformats.org/spreadsheetml/2006/main" count="636" uniqueCount="523">
  <si>
    <t>GRANDEZZA</t>
  </si>
  <si>
    <t xml:space="preserve">Massa </t>
  </si>
  <si>
    <t xml:space="preserve">Lunghezza d'onda compton </t>
  </si>
  <si>
    <t>Carica elettrica elementare</t>
  </si>
  <si>
    <t>Velocità della luce nel vuoto</t>
  </si>
  <si>
    <t>Carica entropica elementare</t>
  </si>
  <si>
    <t>Costante di Planck</t>
  </si>
  <si>
    <t>un coulomb</t>
  </si>
  <si>
    <t xml:space="preserve">Numero di Avogadro </t>
  </si>
  <si>
    <t>Rapporto e / m</t>
  </si>
  <si>
    <t>Rapporto e / h</t>
  </si>
  <si>
    <t>Inverso del flusso magnetico</t>
  </si>
  <si>
    <t>Momento di massa</t>
  </si>
  <si>
    <t xml:space="preserve">Costante entropica molare </t>
  </si>
  <si>
    <t>Potenziale elettrico max</t>
  </si>
  <si>
    <t>dell'elettrone in volt</t>
  </si>
  <si>
    <t>Resistenza elettrica del vuoto</t>
  </si>
  <si>
    <t>Costante di von Klitzing</t>
  </si>
  <si>
    <t xml:space="preserve"> Quanto di conduttanza</t>
  </si>
  <si>
    <t>Inverso quanto di conduttanza</t>
  </si>
  <si>
    <t xml:space="preserve">Intensità di campo elettrico </t>
  </si>
  <si>
    <t>Intensità di corrente elettrica</t>
  </si>
  <si>
    <t>Polarizzabilità</t>
  </si>
  <si>
    <t>Capacità elettrica</t>
  </si>
  <si>
    <t>Coefficiente di autoinduzione</t>
  </si>
  <si>
    <t>elettrica</t>
  </si>
  <si>
    <t>Flusso elettrico</t>
  </si>
  <si>
    <t xml:space="preserve"> Quanto di circolazione</t>
  </si>
  <si>
    <t xml:space="preserve"> Quanto di flusso magnetico</t>
  </si>
  <si>
    <t>Flusso magnetico</t>
  </si>
  <si>
    <t>Densità di flusso magnetico</t>
  </si>
  <si>
    <t xml:space="preserve">Induzione magnetica </t>
  </si>
  <si>
    <t>Rapporto giromagnetico</t>
  </si>
  <si>
    <t>Riluttanza magnetica</t>
  </si>
  <si>
    <t>Costante magnetica nel vuoto;</t>
  </si>
  <si>
    <t>termica</t>
  </si>
  <si>
    <t>Intensità di campo termico</t>
  </si>
  <si>
    <t>Resistenza termica del vuoto</t>
  </si>
  <si>
    <t>potenza termica irradiata</t>
  </si>
  <si>
    <t>Dimensioni</t>
  </si>
  <si>
    <t>[ M ]</t>
  </si>
  <si>
    <t>[ L ]</t>
  </si>
  <si>
    <t>[ Q ]</t>
  </si>
  <si>
    <t>[ T ]</t>
  </si>
  <si>
    <t>[ n. p. ]</t>
  </si>
  <si>
    <t>[ M L ]</t>
  </si>
  <si>
    <t>Simbolo e formula</t>
  </si>
  <si>
    <t>e</t>
  </si>
  <si>
    <t>c</t>
  </si>
  <si>
    <t>h</t>
  </si>
  <si>
    <t>p</t>
  </si>
  <si>
    <t>F</t>
  </si>
  <si>
    <t>R</t>
  </si>
  <si>
    <t>e / h</t>
  </si>
  <si>
    <t>h / c</t>
  </si>
  <si>
    <t xml:space="preserve">R </t>
  </si>
  <si>
    <t>Q(circolaz.)</t>
  </si>
  <si>
    <t>k c / 2</t>
  </si>
  <si>
    <t>Unità</t>
  </si>
  <si>
    <t>kg</t>
  </si>
  <si>
    <t>m</t>
  </si>
  <si>
    <t>C</t>
  </si>
  <si>
    <t>s</t>
  </si>
  <si>
    <t>J s</t>
  </si>
  <si>
    <t>n. p.</t>
  </si>
  <si>
    <t>C / mol</t>
  </si>
  <si>
    <t>N</t>
  </si>
  <si>
    <t>kg m</t>
  </si>
  <si>
    <t>Volt</t>
  </si>
  <si>
    <t>ohm</t>
  </si>
  <si>
    <t>S</t>
  </si>
  <si>
    <t>A</t>
  </si>
  <si>
    <t>V m</t>
  </si>
  <si>
    <t>Tesla</t>
  </si>
  <si>
    <t>T</t>
  </si>
  <si>
    <t>C / Kg</t>
  </si>
  <si>
    <t>A / m</t>
  </si>
  <si>
    <t>K</t>
  </si>
  <si>
    <t>J</t>
  </si>
  <si>
    <t>W</t>
  </si>
  <si>
    <t>m K</t>
  </si>
  <si>
    <t xml:space="preserve">Temperatura max elettrone </t>
  </si>
  <si>
    <t>*</t>
  </si>
  <si>
    <t>En</t>
  </si>
  <si>
    <t>Costante di Faraday</t>
  </si>
  <si>
    <t>Intensità di corrente termica</t>
  </si>
  <si>
    <t xml:space="preserve">Quantità di moto </t>
  </si>
  <si>
    <t xml:space="preserve">Impulso di una forza </t>
  </si>
  <si>
    <t xml:space="preserve">Forza </t>
  </si>
  <si>
    <t>Energia</t>
  </si>
  <si>
    <t xml:space="preserve">Potenza </t>
  </si>
  <si>
    <t>Costante di Josephson</t>
  </si>
  <si>
    <t>Flusso termico</t>
  </si>
  <si>
    <t>Potenziale termico</t>
  </si>
  <si>
    <t>Densità elementare di</t>
  </si>
  <si>
    <t xml:space="preserve">Valore CODATA '18 </t>
  </si>
  <si>
    <t>Valore CODATA '18</t>
  </si>
  <si>
    <t>En / a</t>
  </si>
  <si>
    <t xml:space="preserve">(Costante di Boltzmann) </t>
  </si>
  <si>
    <t>[ n. puro ]</t>
  </si>
  <si>
    <t>coefficiente di autoinduzione</t>
  </si>
  <si>
    <t xml:space="preserve"> dell'elettrone (-)</t>
  </si>
  <si>
    <t>Costante di Coulomb</t>
  </si>
  <si>
    <t>(Hartree)</t>
  </si>
  <si>
    <t>Fattore di attrazione cinetico</t>
  </si>
  <si>
    <t>Flusso radiatico</t>
  </si>
  <si>
    <r>
      <t>m</t>
    </r>
    <r>
      <rPr>
        <i/>
        <vertAlign val="subscript"/>
        <sz val="12"/>
        <rFont val="Arial"/>
        <family val="2"/>
      </rPr>
      <t>e</t>
    </r>
  </si>
  <si>
    <r>
      <t>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 xml:space="preserve">= </t>
    </r>
    <r>
      <rPr>
        <i/>
        <sz val="12"/>
        <rFont val="Lucida Calligraphy"/>
        <family val="4"/>
      </rPr>
      <t>M</t>
    </r>
    <r>
      <rPr>
        <i/>
        <sz val="12"/>
        <rFont val="Arial"/>
        <family val="2"/>
      </rPr>
      <t xml:space="preserve">m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</si>
  <si>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R</t>
    </r>
    <r>
      <rPr>
        <i/>
        <vertAlign val="subscript"/>
        <sz val="12"/>
        <rFont val="Arial"/>
        <family val="2"/>
      </rPr>
      <t xml:space="preserve">k </t>
    </r>
    <r>
      <rPr>
        <i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3</t>
    </r>
    <r>
      <rPr>
        <i/>
        <sz val="12"/>
        <rFont val="Arial"/>
        <family val="2"/>
      </rPr>
      <t xml:space="preserve"> / </t>
    </r>
    <r>
      <rPr>
        <i/>
        <sz val="12"/>
        <rFont val="Symbol"/>
        <family val="1"/>
        <charset val="2"/>
      </rPr>
      <t>m</t>
    </r>
    <r>
      <rPr>
        <i/>
        <vertAlign val="subscript"/>
        <sz val="12"/>
        <rFont val="Arial"/>
        <family val="2"/>
      </rPr>
      <t>B</t>
    </r>
  </si>
  <si>
    <r>
      <t>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B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</si>
  <si>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</si>
  <si>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h /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c</t>
    </r>
  </si>
  <si>
    <r>
      <rPr>
        <i/>
        <sz val="12"/>
        <rFont val="Lucida Calligraphy"/>
        <family val="4"/>
      </rPr>
      <t>M</t>
    </r>
    <r>
      <rPr>
        <i/>
        <sz val="12"/>
        <rFont val="Arial"/>
        <family val="2"/>
      </rPr>
      <t>m</t>
    </r>
    <r>
      <rPr>
        <i/>
        <vertAlign val="subscript"/>
        <sz val="12"/>
        <rFont val="Arial"/>
        <family val="2"/>
      </rPr>
      <t>e</t>
    </r>
  </si>
  <si>
    <r>
      <t>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</si>
  <si>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[ L 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</si>
  <si>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m s</t>
    </r>
    <r>
      <rPr>
        <i/>
        <vertAlign val="superscript"/>
        <sz val="12"/>
        <rFont val="Arial"/>
        <family val="2"/>
      </rPr>
      <t>-1</t>
    </r>
  </si>
  <si>
    <r>
      <t>c = 1 / (k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>)</t>
    </r>
    <r>
      <rPr>
        <i/>
        <vertAlign val="superscript"/>
        <sz val="12"/>
        <rFont val="Arial"/>
        <family val="2"/>
      </rPr>
      <t>0,5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</si>
  <si>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</si>
  <si>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h = m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c</t>
    </r>
  </si>
  <si>
    <r>
      <t xml:space="preserve">h = e 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</si>
  <si>
    <r>
      <t>e = 2 / 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 xml:space="preserve"> R</t>
    </r>
    <r>
      <rPr>
        <i/>
        <vertAlign val="subscript"/>
        <sz val="12"/>
        <rFont val="Arial"/>
        <family val="2"/>
      </rPr>
      <t>K</t>
    </r>
  </si>
  <si>
    <r>
      <t>t</t>
    </r>
    <r>
      <rPr>
        <i/>
        <vertAlign val="subscript"/>
        <sz val="12"/>
        <rFont val="Arial"/>
        <family val="2"/>
      </rPr>
      <t>e</t>
    </r>
  </si>
  <si>
    <r>
      <t>t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c</t>
    </r>
  </si>
  <si>
    <r>
      <t>t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e B</t>
    </r>
    <r>
      <rPr>
        <i/>
        <vertAlign val="subscript"/>
        <sz val="12"/>
        <rFont val="Arial"/>
        <family val="2"/>
      </rPr>
      <t>e</t>
    </r>
  </si>
  <si>
    <r>
      <t>[ L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</si>
  <si>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m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s</t>
    </r>
    <r>
      <rPr>
        <i/>
        <vertAlign val="superscript"/>
        <sz val="12"/>
        <rFont val="Arial"/>
        <family val="2"/>
      </rPr>
      <t>-2</t>
    </r>
  </si>
  <si>
    <r>
      <t>[ M L 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</si>
  <si>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kg m s</t>
    </r>
    <r>
      <rPr>
        <i/>
        <vertAlign val="superscript"/>
        <sz val="12"/>
        <rFont val="Arial"/>
        <family val="2"/>
      </rPr>
      <t>-1</t>
    </r>
  </si>
  <si>
    <r>
      <t>q</t>
    </r>
    <r>
      <rPr>
        <i/>
        <vertAlign val="subscript"/>
        <sz val="12"/>
        <rFont val="Arial"/>
        <family val="2"/>
      </rPr>
      <t>e</t>
    </r>
  </si>
  <si>
    <r>
      <t>q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c</t>
    </r>
  </si>
  <si>
    <r>
      <t>q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h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</si>
  <si>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[ M L 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</si>
  <si>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J K</t>
    </r>
    <r>
      <rPr>
        <i/>
        <vertAlign val="superscript"/>
        <sz val="12"/>
        <rFont val="Arial"/>
        <family val="2"/>
      </rPr>
      <t>-1</t>
    </r>
  </si>
  <si>
    <r>
      <t>[ M L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</si>
  <si>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F</t>
    </r>
    <r>
      <rPr>
        <i/>
        <vertAlign val="subscript"/>
        <sz val="12"/>
        <rFont val="Arial"/>
        <family val="2"/>
      </rPr>
      <t>e</t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</si>
  <si>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a</t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</si>
  <si>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</si>
  <si>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F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B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I</t>
    </r>
    <r>
      <rPr>
        <i/>
        <vertAlign val="subscript"/>
        <sz val="12"/>
        <rFont val="Arial"/>
        <family val="2"/>
      </rPr>
      <t>e</t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</si>
  <si>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</t>
    </r>
    <r>
      <rPr>
        <i/>
        <vertAlign val="subscript"/>
        <sz val="12"/>
        <rFont val="Arial"/>
        <family val="2"/>
      </rPr>
      <t xml:space="preserve"> </t>
    </r>
    <r>
      <rPr>
        <i/>
        <sz val="12"/>
        <rFont val="Arial"/>
        <family val="2"/>
      </rPr>
      <t>1 /</t>
    </r>
    <r>
      <rPr>
        <i/>
        <vertAlign val="superscript"/>
        <sz val="12"/>
        <rFont val="Arial"/>
        <family val="2"/>
      </rPr>
      <t xml:space="preserve"> </t>
    </r>
    <r>
      <rPr>
        <i/>
        <sz val="12"/>
        <rFont val="Arial"/>
        <family val="2"/>
      </rP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  <r>
      <rPr>
        <i/>
        <vertAlign val="subscript"/>
        <sz val="12"/>
        <rFont val="Arial"/>
        <family val="2"/>
      </rPr>
      <t>s</t>
    </r>
    <r>
      <rPr>
        <i/>
        <vertAlign val="superscript"/>
        <sz val="12"/>
        <rFont val="Arial"/>
        <family val="2"/>
      </rPr>
      <t>2</t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</si>
  <si>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 E</t>
    </r>
    <r>
      <rPr>
        <i/>
        <vertAlign val="subscript"/>
        <sz val="12"/>
        <rFont val="Arial"/>
        <family val="2"/>
      </rPr>
      <t>e</t>
    </r>
    <r>
      <rPr>
        <i/>
        <sz val="10"/>
        <rFont val="Times New Roman"/>
        <family val="1"/>
      </rPr>
      <t/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</si>
  <si>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I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I</t>
    </r>
    <r>
      <rPr>
        <i/>
        <vertAlign val="subscript"/>
        <sz val="12"/>
        <rFont val="Arial"/>
        <family val="2"/>
      </rPr>
      <t>T</t>
    </r>
    <r>
      <rPr>
        <i/>
        <sz val="10"/>
        <rFont val="Times New Roman"/>
        <family val="1"/>
      </rPr>
      <t/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</si>
  <si>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</si>
  <si>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En =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2</t>
    </r>
  </si>
  <si>
    <r>
      <t>En =</t>
    </r>
    <r>
      <rPr>
        <i/>
        <sz val="12"/>
        <rFont val="Symbol"/>
        <family val="1"/>
        <charset val="2"/>
      </rPr>
      <t xml:space="preserve"> 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e</t>
    </r>
  </si>
  <si>
    <r>
      <t>En = e V</t>
    </r>
    <r>
      <rPr>
        <i/>
        <vertAlign val="subscript"/>
        <sz val="12"/>
        <rFont val="Arial"/>
        <family val="2"/>
      </rPr>
      <t>e</t>
    </r>
  </si>
  <si>
    <r>
      <t>En = F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</si>
  <si>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En = h / t</t>
    </r>
    <r>
      <rPr>
        <i/>
        <vertAlign val="subscript"/>
        <sz val="12"/>
        <rFont val="Arial"/>
        <family val="2"/>
      </rPr>
      <t>e</t>
    </r>
  </si>
  <si>
    <r>
      <t>En = 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I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</si>
  <si>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En = L</t>
    </r>
    <r>
      <rPr>
        <i/>
        <vertAlign val="subscript"/>
        <sz val="12"/>
        <rFont val="Arial"/>
        <family val="2"/>
      </rPr>
      <t xml:space="preserve">T </t>
    </r>
    <r>
      <rPr>
        <i/>
        <sz val="12"/>
        <rFont val="Arial"/>
        <family val="2"/>
      </rPr>
      <t>I</t>
    </r>
    <r>
      <rPr>
        <i/>
        <vertAlign val="subscript"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2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</si>
  <si>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-3</t>
    </r>
    <r>
      <rPr>
        <i/>
        <sz val="12"/>
        <rFont val="Arial"/>
        <family val="2"/>
      </rPr>
      <t>]</t>
    </r>
  </si>
  <si>
    <r>
      <t>P</t>
    </r>
    <r>
      <rPr>
        <i/>
        <vertAlign val="subscript"/>
        <sz val="12"/>
        <rFont val="Arial"/>
        <family val="2"/>
      </rPr>
      <t>e</t>
    </r>
  </si>
  <si>
    <r>
      <t>P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h c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</t>
    </r>
  </si>
  <si>
    <r>
      <t>P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En / t</t>
    </r>
    <r>
      <rPr>
        <i/>
        <vertAlign val="subscript"/>
        <sz val="12"/>
        <rFont val="Arial"/>
        <family val="2"/>
      </rPr>
      <t>e</t>
    </r>
  </si>
  <si>
    <r>
      <t>P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</si>
  <si>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P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I</t>
    </r>
    <r>
      <rPr>
        <i/>
        <vertAlign val="subscript"/>
        <sz val="12"/>
        <rFont val="Arial"/>
        <family val="2"/>
      </rPr>
      <t>e</t>
    </r>
  </si>
  <si>
    <r>
      <t>[ Q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 xml:space="preserve">T] </t>
    </r>
  </si>
  <si>
    <r>
      <t>W</t>
    </r>
    <r>
      <rPr>
        <i/>
        <vertAlign val="subscript"/>
        <sz val="12"/>
        <rFont val="Arial"/>
        <family val="2"/>
      </rPr>
      <t>b</t>
    </r>
    <r>
      <rPr>
        <i/>
        <vertAlign val="superscript"/>
        <sz val="12"/>
        <rFont val="Arial"/>
        <family val="2"/>
      </rPr>
      <t>-1</t>
    </r>
  </si>
  <si>
    <r>
      <t>F</t>
    </r>
    <r>
      <rPr>
        <i/>
        <vertAlign val="subscript"/>
        <sz val="12"/>
        <rFont val="Arial"/>
        <family val="2"/>
      </rPr>
      <t>m</t>
    </r>
    <r>
      <rPr>
        <i/>
        <vertAlign val="superscript"/>
        <sz val="12"/>
        <rFont val="Arial"/>
        <family val="2"/>
      </rPr>
      <t>-1</t>
    </r>
  </si>
  <si>
    <r>
      <t>e / h = 1 /</t>
    </r>
    <r>
      <rPr>
        <i/>
        <sz val="12"/>
        <rFont val="Symbol"/>
        <family val="1"/>
        <charset val="2"/>
      </rPr>
      <t xml:space="preserve"> F</t>
    </r>
    <r>
      <rPr>
        <i/>
        <vertAlign val="subscript"/>
        <sz val="12"/>
        <rFont val="Arial"/>
        <family val="2"/>
      </rPr>
      <t>m</t>
    </r>
  </si>
  <si>
    <r>
      <t>e / h =K</t>
    </r>
    <r>
      <rPr>
        <i/>
        <vertAlign val="subscript"/>
        <sz val="12"/>
        <rFont val="Arial"/>
        <family val="2"/>
      </rPr>
      <t xml:space="preserve">J </t>
    </r>
    <r>
      <rPr>
        <i/>
        <sz val="12"/>
        <rFont val="Arial"/>
        <family val="2"/>
      </rPr>
      <t>/ 2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</si>
  <si>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</si>
  <si>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V</t>
    </r>
    <r>
      <rPr>
        <i/>
        <vertAlign val="subscript"/>
        <sz val="12"/>
        <rFont val="Arial"/>
        <family val="2"/>
      </rPr>
      <t>e</t>
    </r>
  </si>
  <si>
    <r>
      <t>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/ e </t>
    </r>
  </si>
  <si>
    <r>
      <t>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t</t>
    </r>
    <r>
      <rPr>
        <i/>
        <vertAlign val="subscript"/>
        <sz val="12"/>
        <rFont val="Arial"/>
        <family val="2"/>
      </rPr>
      <t>e</t>
    </r>
  </si>
  <si>
    <r>
      <t>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m </t>
    </r>
    <r>
      <rPr>
        <i/>
        <sz val="12"/>
        <rFont val="Arial"/>
        <family val="2"/>
      </rPr>
      <t>T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</si>
  <si>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r</t>
    </r>
  </si>
  <si>
    <r>
      <t>F</t>
    </r>
    <r>
      <rPr>
        <i/>
        <vertAlign val="subscript"/>
        <sz val="12"/>
        <rFont val="Symbol"/>
        <family val="1"/>
        <charset val="2"/>
      </rPr>
      <t>r</t>
    </r>
    <r>
      <rPr>
        <i/>
        <sz val="12"/>
        <rFont val="Symbol"/>
        <family val="1"/>
        <charset val="2"/>
      </rPr>
      <t>=</t>
    </r>
    <r>
      <rPr>
        <i/>
        <sz val="12"/>
        <rFont val="Arial"/>
        <family val="2"/>
      </rPr>
      <t xml:space="preserve"> e c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</si>
  <si>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r</t>
    </r>
    <r>
      <rPr>
        <i/>
        <sz val="12"/>
        <rFont val="Arial"/>
        <family val="2"/>
      </rPr>
      <t>= L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T</t>
    </r>
  </si>
  <si>
    <r>
      <t>N</t>
    </r>
    <r>
      <rPr>
        <i/>
        <vertAlign val="subscript"/>
        <sz val="12"/>
        <rFont val="Arial"/>
        <family val="2"/>
      </rPr>
      <t>eC</t>
    </r>
    <r>
      <rPr>
        <i/>
        <sz val="12"/>
        <rFont val="Arial"/>
        <family val="2"/>
      </rPr>
      <t xml:space="preserve"> = 1 / e</t>
    </r>
  </si>
  <si>
    <r>
      <t xml:space="preserve"> N</t>
    </r>
    <r>
      <rPr>
        <i/>
        <vertAlign val="subscript"/>
        <sz val="12"/>
        <rFont val="Arial"/>
        <family val="2"/>
      </rPr>
      <t>A</t>
    </r>
  </si>
  <si>
    <r>
      <t>[ Q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 xml:space="preserve"> ]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</si>
  <si>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</si>
  <si>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R</t>
    </r>
    <r>
      <rPr>
        <i/>
        <vertAlign val="subscript"/>
        <sz val="12"/>
        <rFont val="Arial"/>
        <family val="2"/>
      </rPr>
      <t>k</t>
    </r>
  </si>
  <si>
    <r>
      <t>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= h / e</t>
    </r>
    <r>
      <rPr>
        <i/>
        <vertAlign val="superscript"/>
        <sz val="12"/>
        <rFont val="Arial"/>
        <family val="2"/>
      </rPr>
      <t>2</t>
    </r>
  </si>
  <si>
    <r>
      <t>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= 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/ e</t>
    </r>
  </si>
  <si>
    <r>
      <t>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= 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I</t>
    </r>
    <r>
      <rPr>
        <i/>
        <vertAlign val="subscript"/>
        <sz val="12"/>
        <rFont val="Arial"/>
        <family val="2"/>
      </rPr>
      <t>e</t>
    </r>
  </si>
  <si>
    <r>
      <t>[ Q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</si>
  <si>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C kg</t>
    </r>
    <r>
      <rPr>
        <i/>
        <vertAlign val="superscript"/>
        <sz val="12"/>
        <rFont val="Arial"/>
        <family val="2"/>
      </rPr>
      <t>-1</t>
    </r>
  </si>
  <si>
    <r>
      <t>e / m</t>
    </r>
    <r>
      <rPr>
        <i/>
        <vertAlign val="subscript"/>
        <sz val="12"/>
        <rFont val="Arial"/>
        <family val="2"/>
      </rPr>
      <t>e</t>
    </r>
  </si>
  <si>
    <r>
      <t>e /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</t>
    </r>
    <r>
      <rPr>
        <i/>
        <sz val="12"/>
        <rFont val="Symbol"/>
        <family val="1"/>
        <charset val="2"/>
      </rPr>
      <t xml:space="preserve"> m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 xml:space="preserve"> / h</t>
    </r>
  </si>
  <si>
    <r>
      <t>[ M L</t>
    </r>
    <r>
      <rPr>
        <i/>
        <vertAlign val="superscript"/>
        <sz val="12"/>
        <rFont val="Arial"/>
        <family val="2"/>
      </rPr>
      <t>3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</si>
  <si>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e</t>
    </r>
  </si>
  <si>
    <r>
      <t>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</si>
  <si>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c</t>
    </r>
  </si>
  <si>
    <r>
      <t>2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 xml:space="preserve"> costante di radiazione</t>
    </r>
  </si>
  <si>
    <r>
      <t>c</t>
    </r>
    <r>
      <rPr>
        <i/>
        <vertAlign val="subscript"/>
        <sz val="12"/>
        <rFont val="Arial"/>
        <family val="2"/>
      </rPr>
      <t>2</t>
    </r>
  </si>
  <si>
    <r>
      <t>c</t>
    </r>
    <r>
      <rPr>
        <i/>
        <vertAlign val="sub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=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</si>
  <si>
    <r>
      <t>c</t>
    </r>
    <r>
      <rPr>
        <i/>
        <vertAlign val="sub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= e c</t>
    </r>
    <r>
      <rPr>
        <i/>
        <vertAlign val="superscript"/>
        <sz val="12"/>
        <rFont val="Arial"/>
        <family val="2"/>
      </rPr>
      <t>2</t>
    </r>
  </si>
  <si>
    <r>
      <t>[ Q 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</si>
  <si>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I</t>
    </r>
    <r>
      <rPr>
        <i/>
        <vertAlign val="subscript"/>
        <sz val="12"/>
        <rFont val="Arial"/>
        <family val="2"/>
      </rPr>
      <t>e</t>
    </r>
  </si>
  <si>
    <r>
      <t>C s</t>
    </r>
    <r>
      <rPr>
        <i/>
        <vertAlign val="superscript"/>
        <sz val="12"/>
        <rFont val="Arial"/>
        <family val="2"/>
      </rPr>
      <t>-1</t>
    </r>
  </si>
  <si>
    <r>
      <t>I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/ t</t>
    </r>
    <r>
      <rPr>
        <i/>
        <vertAlign val="subscript"/>
        <sz val="12"/>
        <rFont val="Arial"/>
        <family val="2"/>
      </rPr>
      <t>e</t>
    </r>
  </si>
  <si>
    <r>
      <t>I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P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V</t>
    </r>
    <r>
      <rPr>
        <i/>
        <vertAlign val="subscript"/>
        <sz val="12"/>
        <rFont val="Arial"/>
        <family val="2"/>
      </rPr>
      <t>e</t>
    </r>
  </si>
  <si>
    <r>
      <t>I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R</t>
    </r>
    <r>
      <rPr>
        <i/>
        <vertAlign val="subscript"/>
        <sz val="12"/>
        <rFont val="Arial"/>
        <family val="2"/>
      </rPr>
      <t>K</t>
    </r>
  </si>
  <si>
    <r>
      <t>[ M LT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</si>
  <si>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V m</t>
    </r>
    <r>
      <rPr>
        <i/>
        <vertAlign val="superscript"/>
        <sz val="12"/>
        <rFont val="Arial"/>
        <family val="2"/>
      </rPr>
      <t>-1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</si>
  <si>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</si>
  <si>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Q</t>
    </r>
    <r>
      <rPr>
        <i/>
        <vertAlign val="subscript"/>
        <sz val="12"/>
        <rFont val="Arial"/>
        <family val="2"/>
      </rPr>
      <t>co</t>
    </r>
  </si>
  <si>
    <r>
      <t>Q</t>
    </r>
    <r>
      <rPr>
        <i/>
        <vertAlign val="subscript"/>
        <sz val="12"/>
        <rFont val="Arial"/>
        <family val="2"/>
      </rPr>
      <t>co</t>
    </r>
    <r>
      <rPr>
        <i/>
        <sz val="12"/>
        <rFont val="Arial"/>
        <family val="2"/>
      </rPr>
      <t xml:space="preserve"> = 2 e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/ h</t>
    </r>
  </si>
  <si>
    <r>
      <t>Q</t>
    </r>
    <r>
      <rPr>
        <i/>
        <vertAlign val="subscript"/>
        <sz val="12"/>
        <rFont val="Arial"/>
        <family val="2"/>
      </rPr>
      <t>co</t>
    </r>
    <r>
      <rPr>
        <i/>
        <sz val="12"/>
        <rFont val="Arial"/>
        <family val="2"/>
      </rPr>
      <t xml:space="preserve"> = 2 / R</t>
    </r>
    <r>
      <rPr>
        <i/>
        <vertAlign val="subscript"/>
        <sz val="12"/>
        <rFont val="Arial"/>
        <family val="2"/>
      </rPr>
      <t>K</t>
    </r>
  </si>
  <si>
    <r>
      <t>Q</t>
    </r>
    <r>
      <rPr>
        <i/>
        <vertAlign val="subscript"/>
        <sz val="12"/>
        <rFont val="Arial"/>
        <family val="2"/>
      </rPr>
      <t>co</t>
    </r>
    <r>
      <rPr>
        <i/>
        <sz val="12"/>
        <rFont val="Arial"/>
        <family val="2"/>
      </rPr>
      <t xml:space="preserve"> = 2 e / k c</t>
    </r>
  </si>
  <si>
    <r>
      <t>[ M L</t>
    </r>
    <r>
      <rPr>
        <i/>
        <vertAlign val="superscript"/>
        <sz val="12"/>
        <rFont val="Arial"/>
        <family val="2"/>
      </rPr>
      <t>3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</si>
  <si>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F m</t>
    </r>
    <r>
      <rPr>
        <i/>
        <vertAlign val="superscript"/>
        <sz val="12"/>
        <rFont val="Arial"/>
        <family val="2"/>
      </rPr>
      <t>-1</t>
    </r>
  </si>
  <si>
    <r>
      <t>k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</si>
  <si>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h c / e</t>
    </r>
    <r>
      <rPr>
        <i/>
        <vertAlign val="superscript"/>
        <sz val="12"/>
        <rFont val="Arial"/>
        <family val="2"/>
      </rPr>
      <t>2</t>
    </r>
  </si>
  <si>
    <r>
      <t>k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 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c</t>
    </r>
  </si>
  <si>
    <r>
      <t>k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=  V</t>
    </r>
    <r>
      <rPr>
        <i/>
        <vertAlign val="subscript"/>
        <sz val="12"/>
        <rFont val="Arial"/>
        <family val="2"/>
      </rPr>
      <t>e</t>
    </r>
    <r>
      <rPr>
        <i/>
        <vertAlign val="subscript"/>
        <sz val="12"/>
        <rFont val="Symbol"/>
        <family val="1"/>
        <charset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e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</si>
  <si>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-3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</si>
  <si>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</si>
  <si>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C</t>
    </r>
    <r>
      <rPr>
        <i/>
        <vertAlign val="subscript"/>
        <sz val="12"/>
        <rFont val="Arial"/>
        <family val="2"/>
      </rPr>
      <t xml:space="preserve">e </t>
    </r>
    <r>
      <rPr>
        <i/>
        <sz val="11"/>
        <rFont val="Arial"/>
        <family val="2"/>
      </rPr>
      <t/>
    </r>
  </si>
  <si>
    <r>
      <t>C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</si>
  <si>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C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e / V</t>
    </r>
    <r>
      <rPr>
        <i/>
        <vertAlign val="subscript"/>
        <sz val="12"/>
        <rFont val="Arial"/>
        <family val="2"/>
      </rPr>
      <t>e</t>
    </r>
  </si>
  <si>
    <r>
      <t>[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 xml:space="preserve"> ]</t>
    </r>
  </si>
  <si>
    <r>
      <t>Qc =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/ 2 t</t>
    </r>
    <r>
      <rPr>
        <i/>
        <vertAlign val="subscript"/>
        <sz val="12"/>
        <rFont val="Arial"/>
        <family val="2"/>
      </rPr>
      <t>e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</si>
  <si>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</si>
  <si>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kg m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-2</t>
    </r>
  </si>
  <si>
    <r>
      <t>L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</si>
  <si>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m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</si>
  <si>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Q(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>)=</t>
    </r>
    <r>
      <rPr>
        <i/>
        <sz val="12"/>
        <rFont val="Symbol"/>
        <family val="1"/>
        <charset val="2"/>
      </rPr>
      <t>m</t>
    </r>
    <r>
      <rPr>
        <i/>
        <vertAlign val="subscript"/>
        <sz val="12"/>
        <rFont val="Arial"/>
        <family val="2"/>
      </rPr>
      <t>e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</si>
  <si>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T Q ]</t>
    </r>
  </si>
  <si>
    <r>
      <t>K</t>
    </r>
    <r>
      <rPr>
        <i/>
        <vertAlign val="subscript"/>
        <sz val="12"/>
        <rFont val="Arial"/>
        <family val="2"/>
      </rPr>
      <t>J</t>
    </r>
  </si>
  <si>
    <r>
      <t>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 xml:space="preserve"> = 2 e / h</t>
    </r>
  </si>
  <si>
    <r>
      <t>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 xml:space="preserve"> = 2 /</t>
    </r>
    <r>
      <rPr>
        <i/>
        <sz val="12"/>
        <rFont val="Symbol"/>
        <family val="1"/>
        <charset val="2"/>
      </rPr>
      <t xml:space="preserve"> F</t>
    </r>
    <r>
      <rPr>
        <i/>
        <vertAlign val="subscript"/>
        <sz val="12"/>
        <rFont val="Arial"/>
        <family val="2"/>
      </rPr>
      <t>m</t>
    </r>
  </si>
  <si>
    <r>
      <t>[ 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</si>
  <si>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W</t>
    </r>
    <r>
      <rPr>
        <i/>
        <vertAlign val="subscript"/>
        <sz val="12"/>
        <rFont val="Arial"/>
        <family val="2"/>
      </rPr>
      <t>b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</si>
  <si>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</si>
  <si>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=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</si>
  <si>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= h / e</t>
    </r>
  </si>
  <si>
    <r>
      <t>[ MT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</si>
  <si>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W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 xml:space="preserve"> m</t>
    </r>
    <r>
      <rPr>
        <i/>
        <vertAlign val="superscript"/>
        <sz val="12"/>
        <rFont val="Arial"/>
        <family val="2"/>
      </rPr>
      <t>-2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</si>
  <si>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 ]</t>
    </r>
  </si>
  <si>
    <r>
      <t>y</t>
    </r>
    <r>
      <rPr>
        <i/>
        <vertAlign val="subscript"/>
        <sz val="12"/>
        <rFont val="Arial"/>
        <family val="2"/>
      </rPr>
      <t>e</t>
    </r>
  </si>
  <si>
    <r>
      <t>y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</t>
    </r>
    <r>
      <rPr>
        <i/>
        <sz val="12"/>
        <rFont val="Symbol"/>
        <family val="1"/>
        <charset val="2"/>
      </rPr>
      <t xml:space="preserve"> m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 xml:space="preserve"> / h</t>
    </r>
  </si>
  <si>
    <r>
      <t>y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/ m</t>
    </r>
    <r>
      <rPr>
        <i/>
        <vertAlign val="subscript"/>
        <sz val="12"/>
        <rFont val="Arial"/>
        <family val="2"/>
      </rPr>
      <t>e</t>
    </r>
  </si>
  <si>
    <r>
      <t>[ M L Q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</si>
  <si>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V K</t>
    </r>
    <r>
      <rPr>
        <i/>
        <vertAlign val="superscript"/>
        <sz val="12"/>
        <rFont val="Arial"/>
        <family val="2"/>
      </rPr>
      <t>-1</t>
    </r>
  </si>
  <si>
    <r>
      <t>kg m C</t>
    </r>
    <r>
      <rPr>
        <i/>
        <vertAlign val="superscript"/>
        <sz val="12"/>
        <rFont val="Arial"/>
        <family val="2"/>
      </rPr>
      <t>-2</t>
    </r>
  </si>
  <si>
    <r>
      <t>Magnetone di Bohr * 4</t>
    </r>
    <r>
      <rPr>
        <sz val="12"/>
        <color theme="1"/>
        <rFont val="Symbol"/>
        <family val="1"/>
        <charset val="2"/>
      </rPr>
      <t>p</t>
    </r>
  </si>
  <si>
    <r>
      <t>[ Q L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>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</si>
  <si>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rPr>
        <i/>
        <sz val="12"/>
        <color theme="1"/>
        <rFont val="Symbol"/>
        <family val="1"/>
        <charset val="2"/>
      </rPr>
      <t>m</t>
    </r>
    <r>
      <rPr>
        <i/>
        <vertAlign val="subscript"/>
        <sz val="12"/>
        <color theme="1"/>
        <rFont val="Arial"/>
        <family val="2"/>
      </rPr>
      <t>B</t>
    </r>
  </si>
  <si>
    <r>
      <rPr>
        <i/>
        <sz val="12"/>
        <rFont val="Symbol"/>
        <family val="1"/>
        <charset val="2"/>
      </rPr>
      <t>m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 xml:space="preserve"> = e h / m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</si>
  <si>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m</t>
    </r>
    <r>
      <rPr>
        <i/>
        <vertAlign val="subscript"/>
        <sz val="12"/>
        <rFont val="Arial"/>
        <family val="2"/>
      </rPr>
      <t>B</t>
    </r>
    <r>
      <rPr>
        <i/>
        <sz val="12"/>
        <rFont val="Arial"/>
        <family val="2"/>
      </rPr>
      <t xml:space="preserve"> = e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c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</si>
  <si>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L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</si>
  <si>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kg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m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2</t>
    </r>
  </si>
  <si>
    <r>
      <t xml:space="preserve">R =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k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S</t>
    </r>
  </si>
  <si>
    <r>
      <t xml:space="preserve"> 1 / k</t>
    </r>
    <r>
      <rPr>
        <i/>
        <vertAlign val="subscript"/>
        <sz val="12"/>
        <rFont val="Arial"/>
        <family val="2"/>
      </rPr>
      <t>m</t>
    </r>
    <r>
      <rPr>
        <i/>
        <vertAlign val="subscript"/>
        <sz val="12"/>
        <rFont val="Symbol"/>
        <family val="1"/>
        <charset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</t>
    </r>
  </si>
  <si>
    <r>
      <t>I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</si>
  <si>
    <r>
      <t>[ L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 ]</t>
    </r>
  </si>
  <si>
    <r>
      <t>C  m</t>
    </r>
    <r>
      <rPr>
        <i/>
        <vertAlign val="superscript"/>
        <sz val="12"/>
        <rFont val="Arial"/>
        <family val="2"/>
      </rPr>
      <t xml:space="preserve">-1 </t>
    </r>
    <r>
      <rPr>
        <i/>
        <sz val="12"/>
        <rFont val="Arial"/>
        <family val="2"/>
      </rPr>
      <t>s</t>
    </r>
    <r>
      <rPr>
        <i/>
        <vertAlign val="superscript"/>
        <sz val="12"/>
        <rFont val="Arial"/>
        <family val="2"/>
      </rPr>
      <t>-1</t>
    </r>
  </si>
  <si>
    <r>
      <t>[ L 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</si>
  <si>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J kg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K</t>
    </r>
    <r>
      <rPr>
        <i/>
        <vertAlign val="superscript"/>
        <sz val="12"/>
        <rFont val="Arial"/>
        <family val="2"/>
      </rPr>
      <t>-1</t>
    </r>
  </si>
  <si>
    <r>
      <t>c</t>
    </r>
    <r>
      <rPr>
        <i/>
        <vertAlign val="subscript"/>
        <sz val="12"/>
        <rFont val="Arial"/>
        <family val="2"/>
      </rPr>
      <t>s</t>
    </r>
  </si>
  <si>
    <r>
      <t>m C</t>
    </r>
    <r>
      <rPr>
        <i/>
        <vertAlign val="superscript"/>
        <sz val="12"/>
        <rFont val="Arial"/>
        <family val="2"/>
      </rPr>
      <t>-1</t>
    </r>
  </si>
  <si>
    <r>
      <t>c</t>
    </r>
    <r>
      <rPr>
        <i/>
        <vertAlign val="subscript"/>
        <sz val="12"/>
        <rFont val="Arial"/>
        <family val="2"/>
      </rPr>
      <t xml:space="preserve">s </t>
    </r>
    <r>
      <rPr>
        <i/>
        <sz val="12"/>
        <rFont val="Arial"/>
        <family val="2"/>
      </rPr>
      <t xml:space="preserve">=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e</t>
    </r>
  </si>
  <si>
    <r>
      <t>c</t>
    </r>
    <r>
      <rPr>
        <i/>
        <vertAlign val="subscript"/>
        <sz val="12"/>
        <rFont val="Arial"/>
        <family val="2"/>
      </rPr>
      <t xml:space="preserve">s </t>
    </r>
    <r>
      <rPr>
        <i/>
        <sz val="12"/>
        <rFont val="Arial"/>
        <family val="2"/>
      </rPr>
      <t>= En /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T</t>
    </r>
    <r>
      <rPr>
        <i/>
        <vertAlign val="subscript"/>
        <sz val="12"/>
        <rFont val="Arial"/>
        <family val="2"/>
      </rPr>
      <t>e</t>
    </r>
  </si>
  <si>
    <r>
      <t>Q</t>
    </r>
    <r>
      <rPr>
        <i/>
        <vertAlign val="sub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= 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/ 2</t>
    </r>
  </si>
  <si>
    <r>
      <t>1 / Q</t>
    </r>
    <r>
      <rPr>
        <i/>
        <vertAlign val="subscript"/>
        <sz val="12"/>
        <rFont val="Arial"/>
        <family val="2"/>
      </rPr>
      <t>co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</si>
  <si>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</si>
  <si>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L</t>
    </r>
    <r>
      <rPr>
        <i/>
        <vertAlign val="subscript"/>
        <sz val="12"/>
        <rFont val="Arial"/>
        <family val="2"/>
      </rPr>
      <t>T</t>
    </r>
  </si>
  <si>
    <r>
      <t>[ L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 ]</t>
    </r>
  </si>
  <si>
    <r>
      <t>T</t>
    </r>
    <r>
      <rPr>
        <i/>
        <vertAlign val="subscript"/>
        <sz val="12"/>
        <rFont val="Arial"/>
        <family val="2"/>
      </rPr>
      <t>e</t>
    </r>
  </si>
  <si>
    <r>
      <t>T</t>
    </r>
    <r>
      <rPr>
        <i/>
        <vertAlign val="subscript"/>
        <sz val="12"/>
        <rFont val="Arial"/>
        <family val="2"/>
      </rPr>
      <t xml:space="preserve">e  </t>
    </r>
    <r>
      <rPr>
        <i/>
        <sz val="12"/>
        <rFont val="Arial"/>
        <family val="2"/>
      </rPr>
      <t>= e a</t>
    </r>
  </si>
  <si>
    <r>
      <t>T</t>
    </r>
    <r>
      <rPr>
        <i/>
        <vertAlign val="subscript"/>
        <sz val="12"/>
        <rFont val="Arial"/>
        <family val="2"/>
      </rPr>
      <t xml:space="preserve">e  </t>
    </r>
    <r>
      <rPr>
        <i/>
        <sz val="12"/>
        <rFont val="Arial"/>
        <family val="2"/>
      </rPr>
      <t>= L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/ t</t>
    </r>
    <r>
      <rPr>
        <i/>
        <vertAlign val="subscript"/>
        <sz val="12"/>
        <rFont val="Arial"/>
        <family val="2"/>
      </rPr>
      <t>e</t>
    </r>
  </si>
  <si>
    <r>
      <t>T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c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</si>
  <si>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[ 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]</t>
    </r>
  </si>
  <si>
    <r>
      <t>K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W</t>
    </r>
    <r>
      <rPr>
        <i/>
        <vertAlign val="superscript"/>
        <sz val="12"/>
        <rFont val="Arial"/>
        <family val="2"/>
      </rPr>
      <t>-1</t>
    </r>
  </si>
  <si>
    <r>
      <t>R</t>
    </r>
    <r>
      <rPr>
        <i/>
        <vertAlign val="subscript"/>
        <sz val="12"/>
        <rFont val="Arial"/>
        <family val="2"/>
      </rPr>
      <t>T</t>
    </r>
  </si>
  <si>
    <r>
      <t>R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T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I</t>
    </r>
    <r>
      <rPr>
        <i/>
        <vertAlign val="subscript"/>
        <sz val="12"/>
        <rFont val="Arial"/>
        <family val="2"/>
      </rPr>
      <t>T</t>
    </r>
  </si>
  <si>
    <r>
      <t>R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P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I</t>
    </r>
    <r>
      <rPr>
        <i/>
        <vertAlign val="subscript"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2</t>
    </r>
  </si>
  <si>
    <r>
      <t>R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e c / k</t>
    </r>
  </si>
  <si>
    <r>
      <t>[ M L</t>
    </r>
    <r>
      <rPr>
        <i/>
        <vertAlign val="superscript"/>
        <sz val="12"/>
        <rFont val="Arial"/>
        <family val="2"/>
      </rPr>
      <t>-4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5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-4</t>
    </r>
    <r>
      <rPr>
        <i/>
        <sz val="12"/>
        <rFont val="Arial"/>
        <family val="2"/>
      </rPr>
      <t>]</t>
    </r>
  </si>
  <si>
    <r>
      <t>W / m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K</t>
    </r>
    <r>
      <rPr>
        <i/>
        <vertAlign val="superscript"/>
        <sz val="12"/>
        <rFont val="Arial"/>
        <family val="2"/>
      </rPr>
      <t>-4</t>
    </r>
  </si>
  <si>
    <r>
      <rPr>
        <i/>
        <sz val="12"/>
        <rFont val="Symbol"/>
        <family val="1"/>
        <charset val="2"/>
      </rPr>
      <t>s</t>
    </r>
    <r>
      <rPr>
        <i/>
        <vertAlign val="subscript"/>
        <sz val="12"/>
        <rFont val="Arial"/>
        <family val="2"/>
      </rPr>
      <t>T</t>
    </r>
  </si>
  <si>
    <r>
      <rPr>
        <i/>
        <sz val="12"/>
        <rFont val="Symbol"/>
        <family val="1"/>
        <charset val="2"/>
      </rPr>
      <t>s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e</t>
    </r>
    <r>
      <rPr>
        <i/>
        <vertAlign val="superscript"/>
        <sz val="12"/>
        <rFont val="Arial"/>
        <family val="2"/>
      </rPr>
      <t xml:space="preserve">4 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4</t>
    </r>
  </si>
  <si>
    <r>
      <t>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5</t>
    </r>
    <r>
      <rPr>
        <i/>
        <sz val="12"/>
        <rFont val="Arial"/>
        <family val="2"/>
      </rPr>
      <t xml:space="preserve"> / e</t>
    </r>
    <r>
      <rPr>
        <i/>
        <vertAlign val="superscript"/>
        <sz val="12"/>
        <rFont val="Arial"/>
        <family val="2"/>
      </rPr>
      <t>4</t>
    </r>
    <r>
      <rPr>
        <i/>
        <vertAlign val="superscript"/>
        <sz val="12"/>
        <rFont val="Symbol"/>
        <family val="1"/>
        <charset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4</t>
    </r>
  </si>
  <si>
    <r>
      <t>[ M L 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</si>
  <si>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W K</t>
    </r>
    <r>
      <rPr>
        <i/>
        <vertAlign val="superscript"/>
        <sz val="12"/>
        <rFont val="Arial"/>
        <family val="2"/>
      </rPr>
      <t>-1</t>
    </r>
  </si>
  <si>
    <r>
      <t>I</t>
    </r>
    <r>
      <rPr>
        <i/>
        <vertAlign val="subscript"/>
        <sz val="12"/>
        <rFont val="Arial"/>
        <family val="2"/>
      </rPr>
      <t>T</t>
    </r>
  </si>
  <si>
    <r>
      <t>I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P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T</t>
    </r>
    <r>
      <rPr>
        <i/>
        <vertAlign val="subscript"/>
        <sz val="12"/>
        <rFont val="Arial"/>
        <family val="2"/>
      </rPr>
      <t>e</t>
    </r>
  </si>
  <si>
    <r>
      <t>I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T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R</t>
    </r>
    <r>
      <rPr>
        <i/>
        <vertAlign val="subscript"/>
        <sz val="12"/>
        <rFont val="Arial"/>
        <family val="2"/>
      </rPr>
      <t>T</t>
    </r>
  </si>
  <si>
    <r>
      <t>I</t>
    </r>
    <r>
      <rPr>
        <i/>
        <vertAlign val="subscript"/>
        <sz val="12"/>
        <rFont val="Arial"/>
        <family val="2"/>
      </rPr>
      <t xml:space="preserve">T </t>
    </r>
    <r>
      <rPr>
        <i/>
        <sz val="12"/>
        <rFont val="Arial"/>
        <family val="2"/>
      </rPr>
      <t>=</t>
    </r>
    <r>
      <rPr>
        <i/>
        <sz val="12"/>
        <rFont val="Symbol"/>
        <family val="1"/>
        <charset val="2"/>
      </rPr>
      <t xml:space="preserve"> 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</si>
  <si>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[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Q ]</t>
    </r>
  </si>
  <si>
    <r>
      <t>K m</t>
    </r>
    <r>
      <rPr>
        <i/>
        <vertAlign val="superscript"/>
        <sz val="12"/>
        <rFont val="Arial"/>
        <family val="2"/>
      </rPr>
      <t>-1</t>
    </r>
  </si>
  <si>
    <r>
      <t>E</t>
    </r>
    <r>
      <rPr>
        <i/>
        <vertAlign val="subscript"/>
        <sz val="12"/>
        <rFont val="Arial"/>
        <family val="2"/>
      </rPr>
      <t>T</t>
    </r>
  </si>
  <si>
    <r>
      <t>E</t>
    </r>
    <r>
      <rPr>
        <i/>
        <vertAlign val="subscript"/>
        <sz val="12"/>
        <rFont val="Arial"/>
        <family val="2"/>
      </rPr>
      <t xml:space="preserve">T </t>
    </r>
    <r>
      <rPr>
        <i/>
        <sz val="12"/>
        <rFont val="Arial"/>
        <family val="2"/>
      </rPr>
      <t>= T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</si>
  <si>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E</t>
    </r>
    <r>
      <rPr>
        <i/>
        <vertAlign val="subscript"/>
        <sz val="12"/>
        <rFont val="Arial"/>
        <family val="2"/>
      </rPr>
      <t xml:space="preserve">T </t>
    </r>
    <r>
      <rPr>
        <i/>
        <sz val="12"/>
        <rFont val="Arial"/>
        <family val="2"/>
      </rPr>
      <t>= E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 xml:space="preserve"> </t>
    </r>
    <r>
      <rPr>
        <i/>
        <sz val="12"/>
        <rFont val="Arial"/>
        <family val="2"/>
      </rPr>
      <t>/ k</t>
    </r>
    <r>
      <rPr>
        <i/>
        <vertAlign val="subscript"/>
        <sz val="12"/>
        <rFont val="Arial"/>
        <family val="2"/>
      </rPr>
      <t>m</t>
    </r>
  </si>
  <si>
    <r>
      <t>[ Q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M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</si>
  <si>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C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s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kg</t>
    </r>
    <r>
      <rPr>
        <i/>
        <vertAlign val="superscript"/>
        <sz val="12"/>
        <rFont val="Arial"/>
        <family val="2"/>
      </rPr>
      <t>-1</t>
    </r>
  </si>
  <si>
    <r>
      <t>e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 m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</si>
  <si>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3</t>
    </r>
  </si>
  <si>
    <r>
      <t>1</t>
    </r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 xml:space="preserve"> costante di radiazione / 2</t>
    </r>
    <r>
      <rPr>
        <sz val="12"/>
        <rFont val="Symbol"/>
        <family val="1"/>
        <charset val="2"/>
      </rPr>
      <t>p</t>
    </r>
  </si>
  <si>
    <r>
      <t>[ M L</t>
    </r>
    <r>
      <rPr>
        <i/>
        <vertAlign val="superscript"/>
        <sz val="12"/>
        <rFont val="Arial"/>
        <family val="2"/>
      </rPr>
      <t>4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-3</t>
    </r>
    <r>
      <rPr>
        <i/>
        <sz val="12"/>
        <rFont val="Arial"/>
        <family val="2"/>
      </rPr>
      <t>]</t>
    </r>
  </si>
  <si>
    <r>
      <t>c</t>
    </r>
    <r>
      <rPr>
        <i/>
        <vertAlign val="subscript"/>
        <sz val="12"/>
        <rFont val="Arial"/>
        <family val="2"/>
      </rPr>
      <t>1C</t>
    </r>
    <r>
      <rPr>
        <i/>
        <sz val="12"/>
        <rFont val="Arial"/>
        <family val="2"/>
      </rPr>
      <t xml:space="preserve"> </t>
    </r>
  </si>
  <si>
    <r>
      <t>c</t>
    </r>
    <r>
      <rPr>
        <i/>
        <vertAlign val="subscript"/>
        <sz val="12"/>
        <rFont val="Arial"/>
        <family val="2"/>
      </rPr>
      <t>1C</t>
    </r>
    <r>
      <rPr>
        <i/>
        <sz val="12"/>
        <rFont val="Arial"/>
        <family val="2"/>
      </rPr>
      <t xml:space="preserve"> = h c</t>
    </r>
    <r>
      <rPr>
        <i/>
        <vertAlign val="superscript"/>
        <sz val="12"/>
        <rFont val="Arial"/>
        <family val="2"/>
      </rPr>
      <t>2</t>
    </r>
  </si>
  <si>
    <r>
      <t>c</t>
    </r>
    <r>
      <rPr>
        <i/>
        <vertAlign val="subscript"/>
        <sz val="12"/>
        <rFont val="Arial"/>
        <family val="2"/>
      </rPr>
      <t>1C</t>
    </r>
    <r>
      <rPr>
        <i/>
        <sz val="12"/>
        <rFont val="Arial"/>
        <family val="2"/>
      </rPr>
      <t xml:space="preserve"> = c</t>
    </r>
    <r>
      <rPr>
        <i/>
        <vertAlign val="subscript"/>
        <sz val="12"/>
        <rFont val="Arial"/>
        <family val="2"/>
      </rPr>
      <t>2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</si>
  <si>
    <r>
      <t>[ M T</t>
    </r>
    <r>
      <rPr>
        <i/>
        <vertAlign val="superscript"/>
        <sz val="12"/>
        <rFont val="Arial"/>
        <family val="2"/>
      </rPr>
      <t>-3</t>
    </r>
    <r>
      <rPr>
        <i/>
        <sz val="12"/>
        <rFont val="Arial"/>
        <family val="2"/>
      </rPr>
      <t>]</t>
    </r>
  </si>
  <si>
    <r>
      <t>W / m</t>
    </r>
    <r>
      <rPr>
        <i/>
        <vertAlign val="superscript"/>
        <sz val="12"/>
        <rFont val="Arial"/>
        <family val="2"/>
      </rPr>
      <t>2</t>
    </r>
  </si>
  <si>
    <r>
      <rPr>
        <i/>
        <sz val="12"/>
        <rFont val="Symbol"/>
        <family val="1"/>
        <charset val="2"/>
      </rPr>
      <t>d</t>
    </r>
    <r>
      <rPr>
        <i/>
        <vertAlign val="subscript"/>
        <sz val="12"/>
        <rFont val="Arial"/>
        <family val="2"/>
      </rPr>
      <t>P</t>
    </r>
  </si>
  <si>
    <r>
      <rPr>
        <i/>
        <sz val="12"/>
        <rFont val="Symbol"/>
        <family val="1"/>
        <charset val="2"/>
      </rPr>
      <t>s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4</t>
    </r>
  </si>
  <si>
    <r>
      <t>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t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3</t>
    </r>
  </si>
  <si>
    <r>
      <t>h c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4</t>
    </r>
  </si>
  <si>
    <r>
      <t>R = k</t>
    </r>
    <r>
      <rPr>
        <i/>
        <vertAlign val="subscript"/>
        <sz val="12"/>
        <rFont val="Arial"/>
        <family val="2"/>
      </rPr>
      <t xml:space="preserve">m </t>
    </r>
    <r>
      <rPr>
        <i/>
        <sz val="12"/>
        <rFont val="Arial"/>
        <family val="2"/>
      </rPr>
      <t>F</t>
    </r>
  </si>
  <si>
    <r>
      <t xml:space="preserve">* </t>
    </r>
    <r>
      <rPr>
        <i/>
        <sz val="12"/>
        <color rgb="FF000000"/>
        <rFont val="Arial"/>
        <family val="2"/>
      </rPr>
      <t>Numerazione arbitraria delle righe della tabella ( ALL VALUES ) del CODATA 2018</t>
    </r>
  </si>
  <si>
    <r>
      <t>k</t>
    </r>
    <r>
      <rPr>
        <i/>
        <vertAlign val="subscript"/>
        <sz val="12"/>
        <rFont val="Arial"/>
        <family val="2"/>
      </rPr>
      <t>c</t>
    </r>
  </si>
  <si>
    <r>
      <t>k</t>
    </r>
    <r>
      <rPr>
        <i/>
        <vertAlign val="subscript"/>
        <sz val="12"/>
        <rFont val="Arial"/>
        <family val="2"/>
      </rPr>
      <t xml:space="preserve">c </t>
    </r>
    <r>
      <rPr>
        <i/>
        <sz val="12"/>
        <rFont val="Arial"/>
        <family val="2"/>
      </rPr>
      <t>= m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e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</si>
  <si>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= 2 / 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 xml:space="preserve"> c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</si>
  <si>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= h / e c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</si>
  <si>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= 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e / c</t>
    </r>
  </si>
  <si>
    <r>
      <t>e / 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k</t>
    </r>
    <r>
      <rPr>
        <i/>
        <vertAlign val="subscript"/>
        <sz val="12"/>
        <rFont val="Arial"/>
        <family val="2"/>
      </rPr>
      <t>c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</si>
  <si>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  <r>
      <rPr>
        <i/>
        <vertAlign val="superscript"/>
        <sz val="12"/>
        <rFont val="Arial"/>
        <family val="2"/>
      </rPr>
      <t>2</t>
    </r>
  </si>
  <si>
    <r>
      <t>k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 e</t>
    </r>
  </si>
  <si>
    <r>
      <t>y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k</t>
    </r>
    <r>
      <rPr>
        <i/>
        <vertAlign val="subscript"/>
        <sz val="12"/>
        <rFont val="Arial"/>
        <family val="2"/>
      </rPr>
      <t>c</t>
    </r>
  </si>
  <si>
    <r>
      <t>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>= 2 /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</si>
  <si>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 </t>
    </r>
  </si>
  <si>
    <r>
      <t>e /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</si>
  <si>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c</t>
    </r>
    <r>
      <rPr>
        <i/>
        <vertAlign val="subscript"/>
        <sz val="12"/>
        <rFont val="Arial"/>
        <family val="2"/>
      </rPr>
      <t xml:space="preserve">s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 m</t>
    </r>
    <r>
      <rPr>
        <i/>
        <vertAlign val="subscript"/>
        <sz val="12"/>
        <rFont val="Arial"/>
        <family val="2"/>
      </rPr>
      <t>e</t>
    </r>
  </si>
  <si>
    <r>
      <t>T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 k</t>
    </r>
    <r>
      <rPr>
        <i/>
        <vertAlign val="subscript"/>
        <sz val="12"/>
        <rFont val="Arial"/>
        <family val="2"/>
      </rPr>
      <t>c</t>
    </r>
  </si>
  <si>
    <r>
      <t>L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e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k</t>
    </r>
    <r>
      <rPr>
        <i/>
        <vertAlign val="subscript"/>
        <sz val="12"/>
        <rFont val="Arial"/>
        <family val="2"/>
      </rPr>
      <t>c</t>
    </r>
  </si>
  <si>
    <r>
      <rPr>
        <i/>
        <sz val="12"/>
        <rFont val="Symbol"/>
        <family val="1"/>
        <charset val="2"/>
      </rPr>
      <t>s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 e</t>
    </r>
    <r>
      <rPr>
        <i/>
        <vertAlign val="superscript"/>
        <sz val="12"/>
        <rFont val="Arial"/>
        <family val="2"/>
      </rPr>
      <t xml:space="preserve">3 </t>
    </r>
    <r>
      <rPr>
        <i/>
        <sz val="12"/>
        <rFont val="Arial"/>
        <family val="2"/>
      </rPr>
      <t>c</t>
    </r>
    <r>
      <rPr>
        <i/>
        <vertAlign val="superscript"/>
        <sz val="12"/>
        <rFont val="Arial"/>
        <family val="2"/>
      </rPr>
      <t>5</t>
    </r>
  </si>
  <si>
    <r>
      <t>e / h = 1 /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</si>
  <si>
    <r>
      <t>h = e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</si>
  <si>
    <r>
      <t>m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k</t>
    </r>
    <r>
      <rPr>
        <i/>
        <vertAlign val="subscript"/>
        <sz val="12"/>
        <rFont val="Arial"/>
        <family val="2"/>
      </rPr>
      <t>c</t>
    </r>
  </si>
  <si>
    <r>
      <t>e k</t>
    </r>
    <r>
      <rPr>
        <i/>
        <vertAlign val="subscript"/>
        <sz val="12"/>
        <rFont val="Arial"/>
        <family val="2"/>
      </rPr>
      <t>c</t>
    </r>
  </si>
  <si>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 m</t>
    </r>
    <r>
      <rPr>
        <i/>
        <vertAlign val="subscript"/>
        <sz val="12"/>
        <rFont val="Arial"/>
        <family val="2"/>
      </rPr>
      <t>e</t>
    </r>
  </si>
  <si>
    <r>
      <t>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  <r>
      <rPr>
        <i/>
        <vertAlign val="superscript"/>
        <sz val="12"/>
        <rFont val="Arial"/>
        <family val="2"/>
      </rPr>
      <t xml:space="preserve">2 </t>
    </r>
    <r>
      <rPr>
        <i/>
        <sz val="12"/>
        <rFont val="Arial"/>
        <family val="2"/>
      </rPr>
      <t>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</si>
  <si>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V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c </t>
    </r>
    <r>
      <rPr>
        <i/>
        <sz val="12"/>
        <rFont val="Arial"/>
        <family val="2"/>
      </rPr>
      <t>a</t>
    </r>
  </si>
  <si>
    <r>
      <t>En 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</si>
  <si>
    <r>
      <t>F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c </t>
    </r>
    <r>
      <rPr>
        <i/>
        <sz val="12"/>
        <rFont val="Arial"/>
        <family val="2"/>
      </rPr>
      <t xml:space="preserve"> E</t>
    </r>
    <r>
      <rPr>
        <i/>
        <vertAlign val="subscript"/>
        <sz val="12"/>
        <rFont val="Arial"/>
        <family val="2"/>
      </rPr>
      <t>T</t>
    </r>
    <r>
      <rPr>
        <i/>
        <sz val="10"/>
        <rFont val="Times New Roman"/>
        <family val="1"/>
      </rPr>
      <t/>
    </r>
  </si>
  <si>
    <t>Tempo per descrivere</t>
  </si>
  <si>
    <t xml:space="preserve"> un'onda</t>
  </si>
  <si>
    <r>
      <t>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 / e</t>
    </r>
  </si>
  <si>
    <r>
      <t>m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e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</si>
  <si>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2</t>
    </r>
    <r>
      <rPr>
        <sz val="12"/>
        <rFont val="Symbol"/>
        <family val="1"/>
        <charset val="2"/>
      </rPr>
      <t xml:space="preserve">p </t>
    </r>
    <r>
      <rPr>
        <sz val="12"/>
        <rFont val="Arial"/>
        <family val="2"/>
      </rPr>
      <t>tempo naturale</t>
    </r>
  </si>
  <si>
    <t>Costante elementare Stefan</t>
  </si>
  <si>
    <t>Calore specifico elettrone "c"</t>
  </si>
  <si>
    <t>Valore SAG</t>
  </si>
  <si>
    <r>
      <t>R = N</t>
    </r>
    <r>
      <rPr>
        <i/>
        <vertAlign val="subscript"/>
        <sz val="12"/>
        <rFont val="Arial"/>
        <family val="2"/>
      </rPr>
      <t xml:space="preserve">A </t>
    </r>
    <r>
      <rPr>
        <i/>
        <sz val="12"/>
        <rFont val="Arial"/>
        <family val="2"/>
      </rPr>
      <t>k</t>
    </r>
    <r>
      <rPr>
        <i/>
        <vertAlign val="subscript"/>
        <sz val="12"/>
        <rFont val="Arial"/>
        <family val="2"/>
      </rPr>
      <t>c</t>
    </r>
  </si>
  <si>
    <r>
      <t>F = N</t>
    </r>
    <r>
      <rPr>
        <i/>
        <vertAlign val="subscript"/>
        <sz val="12"/>
        <rFont val="Arial"/>
        <family val="2"/>
      </rPr>
      <t>A</t>
    </r>
    <r>
      <rPr>
        <i/>
        <sz val="12"/>
        <rFont val="Arial"/>
        <family val="2"/>
      </rPr>
      <t>e</t>
    </r>
  </si>
  <si>
    <t>Costante dei gas</t>
  </si>
  <si>
    <t xml:space="preserve">Numero  cariche elettriche di </t>
  </si>
  <si>
    <r>
      <t>I</t>
    </r>
    <r>
      <rPr>
        <i/>
        <vertAlign val="subscript"/>
        <sz val="12"/>
        <rFont val="Arial"/>
        <family val="2"/>
      </rPr>
      <t xml:space="preserve">T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>/ t</t>
    </r>
    <r>
      <rPr>
        <i/>
        <vertAlign val="subscript"/>
        <sz val="12"/>
        <rFont val="Arial"/>
        <family val="2"/>
      </rPr>
      <t>e</t>
    </r>
  </si>
  <si>
    <r>
      <t>c</t>
    </r>
    <r>
      <rPr>
        <i/>
        <vertAlign val="sub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= h c / k</t>
    </r>
    <r>
      <rPr>
        <i/>
        <vertAlign val="subscript"/>
        <sz val="12"/>
        <rFont val="Arial"/>
        <family val="2"/>
      </rPr>
      <t>c</t>
    </r>
  </si>
  <si>
    <t>Costante capacitiva elettrica</t>
  </si>
  <si>
    <r>
      <t>k</t>
    </r>
    <r>
      <rPr>
        <i/>
        <vertAlign val="subscript"/>
        <sz val="12"/>
        <color theme="1"/>
        <rFont val="Arial"/>
        <family val="2"/>
      </rPr>
      <t>Ce</t>
    </r>
    <r>
      <rPr>
        <i/>
        <sz val="12"/>
        <color theme="1"/>
        <rFont val="Arial"/>
        <family val="2"/>
      </rPr>
      <t xml:space="preserve"> = 1 / k</t>
    </r>
    <r>
      <rPr>
        <i/>
        <vertAlign val="subscript"/>
        <sz val="12"/>
        <color theme="1"/>
        <rFont val="Arial"/>
        <family val="2"/>
      </rPr>
      <t>e</t>
    </r>
  </si>
  <si>
    <r>
      <t>e / k</t>
    </r>
    <r>
      <rPr>
        <i/>
        <vertAlign val="subscript"/>
        <sz val="12"/>
        <rFont val="Arial"/>
        <family val="2"/>
      </rPr>
      <t>Ce</t>
    </r>
  </si>
  <si>
    <r>
      <t>k</t>
    </r>
    <r>
      <rPr>
        <i/>
        <vertAlign val="subscript"/>
        <sz val="12"/>
        <rFont val="Arial"/>
        <family val="2"/>
      </rPr>
      <t>Ce</t>
    </r>
    <r>
      <rPr>
        <i/>
        <sz val="12"/>
        <rFont val="Arial"/>
        <family val="2"/>
      </rPr>
      <t>= e /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c</t>
    </r>
    <r>
      <rPr>
        <i/>
        <vertAlign val="superscript"/>
        <sz val="12"/>
        <rFont val="Arial"/>
        <family val="2"/>
      </rPr>
      <t>2</t>
    </r>
  </si>
  <si>
    <r>
      <t>C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Ce </t>
    </r>
    <r>
      <rPr>
        <i/>
        <sz val="12"/>
        <rFont val="Arial"/>
        <family val="2"/>
      </rPr>
      <t>S / d</t>
    </r>
  </si>
  <si>
    <r>
      <t>Fa</t>
    </r>
    <r>
      <rPr>
        <i/>
        <vertAlign val="subscript"/>
        <sz val="12"/>
        <color theme="1"/>
        <rFont val="Arial"/>
        <family val="2"/>
      </rPr>
      <t>c</t>
    </r>
  </si>
  <si>
    <r>
      <t>Fa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=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>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>/ m</t>
    </r>
    <r>
      <rPr>
        <i/>
        <vertAlign val="subscript"/>
        <sz val="12"/>
        <color theme="1"/>
        <rFont val="Arial"/>
        <family val="2"/>
      </rPr>
      <t>e</t>
    </r>
  </si>
  <si>
    <r>
      <t>Fa</t>
    </r>
    <r>
      <rPr>
        <i/>
        <vertAlign val="subscript"/>
        <sz val="12"/>
        <color theme="1"/>
        <rFont val="Arial"/>
        <family val="2"/>
      </rPr>
      <t xml:space="preserve">c </t>
    </r>
    <r>
      <rPr>
        <i/>
        <sz val="12"/>
        <color theme="1"/>
        <rFont val="Arial"/>
        <family val="2"/>
      </rPr>
      <t>= h c / m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</si>
  <si>
    <t>Fattore di attrazione dinamico</t>
  </si>
  <si>
    <r>
      <t>Fa</t>
    </r>
    <r>
      <rPr>
        <i/>
        <vertAlign val="subscript"/>
        <sz val="12"/>
        <color theme="1"/>
        <rFont val="Arial"/>
        <family val="2"/>
      </rPr>
      <t>D</t>
    </r>
  </si>
  <si>
    <r>
      <t>Fa</t>
    </r>
    <r>
      <rPr>
        <i/>
        <vertAlign val="subscript"/>
        <sz val="12"/>
        <color theme="1"/>
        <rFont val="Arial"/>
        <family val="2"/>
      </rPr>
      <t>D</t>
    </r>
    <r>
      <rPr>
        <i/>
        <sz val="12"/>
        <color theme="1"/>
        <rFont val="Arial"/>
        <family val="2"/>
      </rPr>
      <t xml:space="preserve"> 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>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</si>
  <si>
    <r>
      <t>Fa</t>
    </r>
    <r>
      <rPr>
        <i/>
        <vertAlign val="subscript"/>
        <sz val="12"/>
        <color theme="1"/>
        <rFont val="Arial"/>
        <family val="2"/>
      </rPr>
      <t xml:space="preserve">D </t>
    </r>
    <r>
      <rPr>
        <i/>
        <sz val="12"/>
        <color theme="1"/>
        <rFont val="Arial"/>
        <family val="2"/>
      </rPr>
      <t xml:space="preserve">= h c /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</si>
  <si>
    <t>Quanto di resistenza elettrica</t>
  </si>
  <si>
    <t>Fattore di attrazione elettrico</t>
  </si>
  <si>
    <r>
      <t>Fa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= K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dell'elettrone</t>
    </r>
  </si>
  <si>
    <r>
      <t>Fa</t>
    </r>
    <r>
      <rPr>
        <i/>
        <vertAlign val="subscript"/>
        <sz val="12"/>
        <color theme="1"/>
        <rFont val="Arial"/>
        <family val="2"/>
      </rPr>
      <t>E</t>
    </r>
  </si>
  <si>
    <r>
      <t>Fa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>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>/ e</t>
    </r>
  </si>
  <si>
    <r>
      <t>Fa</t>
    </r>
    <r>
      <rPr>
        <i/>
        <vertAlign val="subscript"/>
        <sz val="12"/>
        <color theme="1"/>
        <rFont val="Arial"/>
        <family val="2"/>
      </rPr>
      <t xml:space="preserve">E </t>
    </r>
    <r>
      <rPr>
        <i/>
        <sz val="12"/>
        <color theme="1"/>
        <rFont val="Arial"/>
        <family val="2"/>
      </rPr>
      <t>= h c / e</t>
    </r>
    <r>
      <rPr>
        <i/>
        <vertAlign val="superscript"/>
        <sz val="12"/>
        <color theme="1"/>
        <rFont val="Arial"/>
        <family val="2"/>
      </rPr>
      <t>2</t>
    </r>
  </si>
  <si>
    <t>m / s</t>
  </si>
  <si>
    <r>
      <t>Corrente dinamica I</t>
    </r>
    <r>
      <rPr>
        <vertAlign val="subscript"/>
        <sz val="12"/>
        <color theme="1"/>
        <rFont val="Arial"/>
        <family val="2"/>
      </rPr>
      <t>D</t>
    </r>
  </si>
  <si>
    <t>Flusso dinamico</t>
  </si>
  <si>
    <t>Intensità di campo cinetico</t>
  </si>
  <si>
    <r>
      <t>R</t>
    </r>
    <r>
      <rPr>
        <vertAlign val="subscript"/>
        <sz val="12"/>
        <color theme="1"/>
        <rFont val="Arial"/>
        <family val="2"/>
      </rPr>
      <t>C</t>
    </r>
  </si>
  <si>
    <t>kg / s</t>
  </si>
  <si>
    <t>Corrente cinetica</t>
  </si>
  <si>
    <r>
      <t>I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/ t</t>
    </r>
    <r>
      <rPr>
        <vertAlign val="subscript"/>
        <sz val="12"/>
        <color theme="1"/>
        <rFont val="Arial"/>
        <family val="2"/>
      </rPr>
      <t>e</t>
    </r>
  </si>
  <si>
    <r>
      <t>I</t>
    </r>
    <r>
      <rPr>
        <vertAlign val="subscript"/>
        <sz val="12"/>
        <color theme="1"/>
        <rFont val="Arial"/>
        <family val="2"/>
      </rPr>
      <t>c</t>
    </r>
  </si>
  <si>
    <r>
      <t>H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</t>
    </r>
    <r>
      <rPr>
        <sz val="12"/>
        <color theme="1"/>
        <rFont val="Symbol"/>
        <family val="1"/>
        <charset val="2"/>
      </rPr>
      <t xml:space="preserve"> F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  <r>
      <rPr>
        <vertAlign val="superscript"/>
        <sz val="12"/>
        <color theme="1"/>
        <rFont val="Arial"/>
        <family val="2"/>
      </rPr>
      <t>2</t>
    </r>
  </si>
  <si>
    <t xml:space="preserve">Resistenza dinamica 2 </t>
  </si>
  <si>
    <t>quantità di moto</t>
  </si>
  <si>
    <t>Vettore di Poynting</t>
  </si>
  <si>
    <r>
      <rPr>
        <i/>
        <sz val="12"/>
        <color theme="1"/>
        <rFont val="Arial"/>
        <family val="2"/>
      </rPr>
      <t>I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/ t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= c</t>
    </r>
  </si>
  <si>
    <t>Accelerazione</t>
  </si>
  <si>
    <r>
      <t xml:space="preserve">S = Pn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  <r>
      <rPr>
        <vertAlign val="superscript"/>
        <sz val="12"/>
        <color theme="1"/>
        <rFont val="Arial"/>
        <family val="2"/>
      </rPr>
      <t>2</t>
    </r>
  </si>
  <si>
    <r>
      <t>H</t>
    </r>
    <r>
      <rPr>
        <vertAlign val="subscript"/>
        <sz val="12"/>
        <color theme="1"/>
        <rFont val="Arial"/>
        <family val="2"/>
      </rPr>
      <t xml:space="preserve">C </t>
    </r>
    <r>
      <rPr>
        <sz val="12"/>
        <color theme="1"/>
        <rFont val="Arial"/>
        <family val="2"/>
      </rPr>
      <t>= I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</si>
  <si>
    <t>Intensità potenziale cinetico</t>
  </si>
  <si>
    <t>Meccanica</t>
  </si>
  <si>
    <r>
      <t>s</t>
    </r>
    <r>
      <rPr>
        <vertAlign val="superscript"/>
        <sz val="12"/>
        <color theme="1"/>
        <rFont val="Arial"/>
        <family val="2"/>
      </rPr>
      <t>-1</t>
    </r>
  </si>
  <si>
    <r>
      <t>I</t>
    </r>
    <r>
      <rPr>
        <vertAlign val="subscript"/>
        <sz val="12"/>
        <color theme="1"/>
        <rFont val="Arial"/>
        <family val="2"/>
      </rPr>
      <t>D</t>
    </r>
  </si>
  <si>
    <r>
      <t>W / m</t>
    </r>
    <r>
      <rPr>
        <vertAlign val="superscript"/>
        <sz val="12"/>
        <color theme="1"/>
        <rFont val="Arial"/>
        <family val="2"/>
      </rPr>
      <t>2</t>
    </r>
  </si>
  <si>
    <t>Resistenza  cinetica</t>
  </si>
  <si>
    <t>Potenziale cinetico</t>
  </si>
  <si>
    <t xml:space="preserve">Resistenza dinamica 1 </t>
  </si>
  <si>
    <r>
      <rPr>
        <sz val="12"/>
        <color theme="1"/>
        <rFont val="Symbol"/>
        <family val="1"/>
        <charset val="2"/>
      </rPr>
      <t>F</t>
    </r>
    <r>
      <rPr>
        <sz val="12"/>
        <color theme="1"/>
        <rFont val="Arial"/>
        <family val="2"/>
      </rPr>
      <t>a</t>
    </r>
    <r>
      <rPr>
        <vertAlign val="subscript"/>
        <sz val="12"/>
        <color theme="1"/>
        <rFont val="Arial"/>
        <family val="2"/>
      </rPr>
      <t>D</t>
    </r>
  </si>
  <si>
    <r>
      <rPr>
        <sz val="12"/>
        <color theme="1"/>
        <rFont val="Symbol"/>
        <family val="1"/>
        <charset val="2"/>
      </rPr>
      <t>F</t>
    </r>
    <r>
      <rPr>
        <sz val="12"/>
        <color theme="1"/>
        <rFont val="Arial"/>
        <family val="2"/>
      </rPr>
      <t>a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c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</si>
  <si>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t>Fattore attrattivo dinamico 1</t>
  </si>
  <si>
    <t>Fattore attrattivo dinamico 2</t>
  </si>
  <si>
    <r>
      <t>[M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</si>
  <si>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[L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</si>
  <si>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</si>
  <si>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[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</si>
  <si>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[L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</si>
  <si>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[L</t>
    </r>
    <r>
      <rPr>
        <i/>
        <vertAlign val="superscript"/>
        <sz val="12"/>
        <color theme="1"/>
        <rFont val="Arial"/>
        <family val="2"/>
      </rPr>
      <t>3</t>
    </r>
    <r>
      <rPr>
        <i/>
        <sz val="12"/>
        <color theme="1"/>
        <rFont val="Arial"/>
        <family val="2"/>
      </rPr>
      <t xml:space="preserve"> 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</si>
  <si>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[M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L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</si>
  <si>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[M L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</si>
  <si>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[M L</t>
    </r>
    <r>
      <rPr>
        <i/>
        <vertAlign val="superscript"/>
        <sz val="12"/>
        <color theme="1"/>
        <rFont val="Arial"/>
        <family val="2"/>
      </rPr>
      <t xml:space="preserve">-1 </t>
    </r>
    <r>
      <rPr>
        <i/>
        <sz val="12"/>
        <color theme="1"/>
        <rFont val="Arial"/>
        <family val="2"/>
      </rPr>
      <t>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</si>
  <si>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[M L 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</si>
  <si>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[M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L</t>
    </r>
    <r>
      <rPr>
        <i/>
        <vertAlign val="superscript"/>
        <sz val="12"/>
        <color theme="1"/>
        <rFont val="Arial"/>
        <family val="2"/>
      </rPr>
      <t>3</t>
    </r>
    <r>
      <rPr>
        <i/>
        <sz val="12"/>
        <color theme="1"/>
        <rFont val="Arial"/>
        <family val="2"/>
      </rPr>
      <t>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</si>
  <si>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[M Q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L</t>
    </r>
    <r>
      <rPr>
        <i/>
        <vertAlign val="superscript"/>
        <sz val="12"/>
        <color theme="1"/>
        <rFont val="Arial"/>
        <family val="2"/>
      </rPr>
      <t>3</t>
    </r>
    <r>
      <rPr>
        <i/>
        <sz val="12"/>
        <color theme="1"/>
        <rFont val="Arial"/>
        <family val="2"/>
      </rPr>
      <t>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</si>
  <si>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[M</t>
    </r>
    <r>
      <rPr>
        <i/>
        <vertAlign val="superscript"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T</t>
    </r>
    <r>
      <rPr>
        <i/>
        <vertAlign val="superscript"/>
        <sz val="12"/>
        <color theme="1"/>
        <rFont val="Arial"/>
        <family val="2"/>
      </rPr>
      <t>-3</t>
    </r>
    <r>
      <rPr>
        <i/>
        <sz val="12"/>
        <color theme="1"/>
        <rFont val="Arial"/>
        <family val="2"/>
      </rPr>
      <t>]</t>
    </r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</si>
  <si>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>c</t>
    </r>
    <r>
      <rPr>
        <vertAlign val="superscript"/>
        <sz val="12"/>
        <color theme="1"/>
        <rFont val="Arial"/>
        <family val="2"/>
      </rPr>
      <t>2</t>
    </r>
  </si>
  <si>
    <r>
      <t>[M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L</t>
    </r>
    <r>
      <rPr>
        <i/>
        <vertAlign val="superscript"/>
        <sz val="12"/>
        <color theme="1"/>
        <rFont val="Arial"/>
        <family val="2"/>
      </rPr>
      <t>3</t>
    </r>
    <r>
      <rPr>
        <i/>
        <sz val="12"/>
        <color theme="1"/>
        <rFont val="Arial"/>
        <family val="2"/>
      </rPr>
      <t xml:space="preserve"> 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</si>
  <si>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G</t>
    </r>
    <r>
      <rPr>
        <vertAlign val="subscript"/>
        <sz val="12"/>
        <color theme="1"/>
        <rFont val="Arial"/>
        <family val="2"/>
      </rPr>
      <t>P</t>
    </r>
  </si>
  <si>
    <t>unità naturale  momento</t>
  </si>
  <si>
    <r>
      <t>rapporto</t>
    </r>
    <r>
      <rPr>
        <b/>
        <sz val="12"/>
        <rFont val="Arial"/>
        <family val="2"/>
      </rPr>
      <t xml:space="preserve"> k</t>
    </r>
    <r>
      <rPr>
        <b/>
        <vertAlign val="subscript"/>
        <sz val="12"/>
        <rFont val="Arial"/>
        <family val="2"/>
      </rPr>
      <t>c</t>
    </r>
    <r>
      <rPr>
        <sz val="12"/>
        <rFont val="Arial"/>
        <family val="2"/>
      </rPr>
      <t xml:space="preserve"> / </t>
    </r>
    <r>
      <rPr>
        <b/>
        <sz val="12"/>
        <rFont val="Arial"/>
        <family val="2"/>
      </rPr>
      <t>e</t>
    </r>
    <r>
      <rPr>
        <sz val="12"/>
        <rFont val="Arial"/>
        <family val="2"/>
      </rPr>
      <t xml:space="preserve"> </t>
    </r>
  </si>
  <si>
    <r>
      <t>k</t>
    </r>
    <r>
      <rPr>
        <i/>
        <vertAlign val="subscript"/>
        <sz val="12"/>
        <rFont val="Arial"/>
        <family val="2"/>
      </rPr>
      <t xml:space="preserve">m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 e</t>
    </r>
  </si>
  <si>
    <t>Intensità di campo elettrico</t>
  </si>
  <si>
    <t>Endonica</t>
  </si>
  <si>
    <r>
      <t>H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= I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/</t>
    </r>
    <r>
      <rPr>
        <i/>
        <sz val="12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</si>
  <si>
    <r>
      <t xml:space="preserve">S = Pn /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</si>
  <si>
    <r>
      <t>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a</t>
    </r>
  </si>
  <si>
    <r>
      <t>k</t>
    </r>
    <r>
      <rPr>
        <i/>
        <vertAlign val="subscript"/>
        <sz val="12"/>
        <rFont val="Arial"/>
        <family val="2"/>
      </rPr>
      <t>c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e</t>
    </r>
  </si>
  <si>
    <r>
      <t>E</t>
    </r>
    <r>
      <rPr>
        <i/>
        <vertAlign val="subscript"/>
        <sz val="12"/>
        <rFont val="Arial"/>
        <family val="2"/>
      </rPr>
      <t>E</t>
    </r>
  </si>
  <si>
    <r>
      <t>E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</si>
  <si>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E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 t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</si>
  <si>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H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</t>
    </r>
  </si>
  <si>
    <r>
      <t>H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= e c /</t>
    </r>
    <r>
      <rPr>
        <i/>
        <sz val="9.35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9.35"/>
        <color theme="1"/>
        <rFont val="Symbol"/>
        <family val="1"/>
        <charset val="2"/>
      </rPr>
      <t>2</t>
    </r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</si>
  <si>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Cambria"/>
        <family val="1"/>
      </rPr>
      <t xml:space="preserve"> =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 xml:space="preserve">e </t>
    </r>
    <r>
      <rPr>
        <sz val="12"/>
        <color theme="1"/>
        <rFont val="Arial"/>
        <family val="2"/>
      </rPr>
      <t>c</t>
    </r>
  </si>
  <si>
    <r>
      <t>R</t>
    </r>
    <r>
      <rPr>
        <vertAlign val="subscript"/>
        <sz val="12"/>
        <color theme="1"/>
        <rFont val="Arial"/>
        <family val="2"/>
      </rPr>
      <t>D1</t>
    </r>
  </si>
  <si>
    <r>
      <t>R</t>
    </r>
    <r>
      <rPr>
        <vertAlign val="subscript"/>
        <sz val="12"/>
        <color theme="1"/>
        <rFont val="Arial"/>
        <family val="2"/>
      </rPr>
      <t xml:space="preserve">D1 </t>
    </r>
    <r>
      <rPr>
        <sz val="12"/>
        <color theme="1"/>
        <rFont val="Arial"/>
        <family val="2"/>
      </rPr>
      <t>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c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</si>
  <si>
    <r>
      <t>R</t>
    </r>
    <r>
      <rPr>
        <vertAlign val="subscript"/>
        <sz val="12"/>
        <color theme="1"/>
        <rFont val="Arial"/>
        <family val="2"/>
      </rPr>
      <t xml:space="preserve">D2 </t>
    </r>
    <r>
      <rPr>
        <sz val="12"/>
        <color theme="1"/>
        <rFont val="Arial"/>
        <family val="2"/>
      </rPr>
      <t>=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c  / m</t>
    </r>
    <r>
      <rPr>
        <vertAlign val="subscript"/>
        <sz val="12"/>
        <color theme="1"/>
        <rFont val="Arial"/>
        <family val="2"/>
      </rPr>
      <t>e</t>
    </r>
  </si>
  <si>
    <r>
      <t>R</t>
    </r>
    <r>
      <rPr>
        <vertAlign val="subscript"/>
        <sz val="12"/>
        <color theme="1"/>
        <rFont val="Arial"/>
        <family val="2"/>
      </rPr>
      <t>D2</t>
    </r>
  </si>
  <si>
    <r>
      <t>Pl</t>
    </r>
    <r>
      <rPr>
        <i/>
        <vertAlign val="subscript"/>
        <sz val="12"/>
        <rFont val="Arial"/>
        <family val="2"/>
      </rPr>
      <t>D1</t>
    </r>
  </si>
  <si>
    <r>
      <t>Pl</t>
    </r>
    <r>
      <rPr>
        <vertAlign val="subscript"/>
        <sz val="12"/>
        <color theme="1"/>
        <rFont val="Arial"/>
        <family val="2"/>
      </rPr>
      <t>D1</t>
    </r>
    <r>
      <rPr>
        <sz val="12"/>
        <color theme="1"/>
        <rFont val="Arial"/>
        <family val="2"/>
      </rPr>
      <t xml:space="preserve"> 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c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</si>
  <si>
    <r>
      <t>Fa</t>
    </r>
    <r>
      <rPr>
        <vertAlign val="subscript"/>
        <sz val="12"/>
        <color theme="1"/>
        <rFont val="Arial"/>
        <family val="2"/>
      </rPr>
      <t>D1</t>
    </r>
    <r>
      <rPr>
        <sz val="12"/>
        <color theme="1"/>
        <rFont val="Arial"/>
        <family val="2"/>
      </rPr>
      <t xml:space="preserve"> 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c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</si>
  <si>
    <r>
      <t>Fa</t>
    </r>
    <r>
      <rPr>
        <vertAlign val="subscript"/>
        <sz val="12"/>
        <color theme="1"/>
        <rFont val="Arial"/>
        <family val="2"/>
      </rPr>
      <t>D2</t>
    </r>
    <r>
      <rPr>
        <sz val="12"/>
        <color theme="1"/>
        <rFont val="Arial"/>
        <family val="2"/>
      </rPr>
      <t xml:space="preserve"> =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 xml:space="preserve">e </t>
    </r>
    <r>
      <rPr>
        <sz val="12"/>
        <color theme="1"/>
        <rFont val="Arial"/>
        <family val="2"/>
      </rPr>
      <t>c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 m</t>
    </r>
    <r>
      <rPr>
        <vertAlign val="subscript"/>
        <sz val="12"/>
        <color theme="1"/>
        <rFont val="Arial"/>
        <family val="2"/>
      </rPr>
      <t>e</t>
    </r>
  </si>
  <si>
    <r>
      <t>Fa</t>
    </r>
    <r>
      <rPr>
        <vertAlign val="subscript"/>
        <sz val="12"/>
        <color theme="1"/>
        <rFont val="Arial"/>
        <family val="2"/>
      </rPr>
      <t>D2</t>
    </r>
  </si>
  <si>
    <r>
      <t>B</t>
    </r>
    <r>
      <rPr>
        <vertAlign val="subscript"/>
        <sz val="12"/>
        <color theme="1"/>
        <rFont val="Arial"/>
        <family val="2"/>
      </rPr>
      <t>D</t>
    </r>
  </si>
  <si>
    <t>Intensità  pot.le dinamico1</t>
  </si>
  <si>
    <t>Induzione di campo dinamico</t>
  </si>
  <si>
    <r>
      <t>H</t>
    </r>
    <r>
      <rPr>
        <vertAlign val="subscript"/>
        <sz val="12"/>
        <rFont val="Arial"/>
        <family val="2"/>
      </rPr>
      <t>C</t>
    </r>
  </si>
  <si>
    <t>Intensità di flusso termico</t>
  </si>
  <si>
    <r>
      <t>[ M T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</si>
  <si>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r>
      <t>W K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m</t>
    </r>
    <r>
      <rPr>
        <i/>
        <vertAlign val="superscript"/>
        <sz val="12"/>
        <rFont val="Arial"/>
        <family val="2"/>
      </rPr>
      <t>-1</t>
    </r>
  </si>
  <si>
    <r>
      <t>E</t>
    </r>
    <r>
      <rPr>
        <vertAlign val="subscript"/>
        <sz val="12"/>
        <rFont val="Arial"/>
        <family val="2"/>
      </rPr>
      <t>D</t>
    </r>
  </si>
  <si>
    <r>
      <t>E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Pl</t>
    </r>
    <r>
      <rPr>
        <vertAlign val="subscript"/>
        <sz val="12"/>
        <color theme="1"/>
        <rFont val="Arial"/>
        <family val="2"/>
      </rPr>
      <t>D1</t>
    </r>
    <r>
      <rPr>
        <sz val="12"/>
        <color theme="1"/>
        <rFont val="Arial"/>
        <family val="2"/>
      </rPr>
      <t xml:space="preserve">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</si>
  <si>
    <r>
      <t>E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</t>
    </r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 xml:space="preserve">D1 </t>
    </r>
    <r>
      <rPr>
        <sz val="12"/>
        <color theme="1"/>
        <rFont val="Arial"/>
        <family val="2"/>
      </rPr>
      <t xml:space="preserve">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  <r>
      <rPr>
        <vertAlign val="superscript"/>
        <sz val="12"/>
        <color theme="1"/>
        <rFont val="Arial"/>
        <family val="2"/>
      </rPr>
      <t>2</t>
    </r>
  </si>
  <si>
    <r>
      <t>S = H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E</t>
    </r>
    <r>
      <rPr>
        <i/>
        <vertAlign val="subscript"/>
        <sz val="12"/>
        <color theme="1"/>
        <rFont val="Arial"/>
        <family val="2"/>
      </rPr>
      <t>E</t>
    </r>
  </si>
  <si>
    <r>
      <t>H</t>
    </r>
    <r>
      <rPr>
        <i/>
        <vertAlign val="subscript"/>
        <sz val="12"/>
        <color theme="1"/>
        <rFont val="Arial"/>
        <family val="2"/>
      </rPr>
      <t>T</t>
    </r>
  </si>
  <si>
    <r>
      <t>H</t>
    </r>
    <r>
      <rPr>
        <i/>
        <vertAlign val="subscript"/>
        <sz val="12"/>
        <color theme="1"/>
        <rFont val="Arial"/>
        <family val="2"/>
      </rPr>
      <t>T</t>
    </r>
    <r>
      <rPr>
        <i/>
        <sz val="12"/>
        <color theme="1"/>
        <rFont val="Arial"/>
        <family val="2"/>
      </rPr>
      <t xml:space="preserve"> = I</t>
    </r>
    <r>
      <rPr>
        <i/>
        <vertAlign val="subscript"/>
        <sz val="12"/>
        <color theme="1"/>
        <rFont val="Arial"/>
        <family val="2"/>
      </rPr>
      <t>T</t>
    </r>
    <r>
      <rPr>
        <i/>
        <sz val="12"/>
        <color theme="1"/>
        <rFont val="Arial"/>
        <family val="2"/>
      </rPr>
      <t xml:space="preserve"> /</t>
    </r>
    <r>
      <rPr>
        <i/>
        <sz val="12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</si>
  <si>
    <r>
      <t>Fa</t>
    </r>
    <r>
      <rPr>
        <vertAlign val="subscript"/>
        <sz val="12"/>
        <color theme="1"/>
        <rFont val="Arial"/>
        <family val="2"/>
      </rPr>
      <t>D1</t>
    </r>
  </si>
  <si>
    <r>
      <t>Pl</t>
    </r>
    <r>
      <rPr>
        <vertAlign val="subscript"/>
        <sz val="12"/>
        <color theme="1"/>
        <rFont val="Arial"/>
        <family val="2"/>
      </rPr>
      <t>C</t>
    </r>
  </si>
  <si>
    <r>
      <t>Pl</t>
    </r>
    <r>
      <rPr>
        <i/>
        <vertAlign val="subscript"/>
        <sz val="12"/>
        <rFont val="Arial"/>
        <family val="2"/>
      </rPr>
      <t>C =</t>
    </r>
    <r>
      <rPr>
        <i/>
        <sz val="12"/>
        <rFont val="Arial"/>
        <family val="2"/>
      </rPr>
      <t xml:space="preserve"> R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I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= c</t>
    </r>
    <r>
      <rPr>
        <i/>
        <vertAlign val="superscript"/>
        <sz val="12"/>
        <rFont val="Arial"/>
        <family val="2"/>
      </rPr>
      <t>2</t>
    </r>
    <r>
      <rPr>
        <i/>
        <sz val="12"/>
        <rFont val="Symbol"/>
        <family val="1"/>
        <charset val="2"/>
      </rPr>
      <t/>
    </r>
  </si>
  <si>
    <r>
      <t>m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</si>
  <si>
    <r>
      <t>B</t>
    </r>
    <r>
      <rPr>
        <i/>
        <vertAlign val="subscript"/>
        <sz val="12"/>
        <color theme="1"/>
        <rFont val="Arial"/>
        <family val="2"/>
      </rPr>
      <t>D</t>
    </r>
    <r>
      <rPr>
        <i/>
        <sz val="12"/>
        <color theme="1"/>
        <rFont val="Arial"/>
        <family val="2"/>
      </rPr>
      <t xml:space="preserve"> / H</t>
    </r>
    <r>
      <rPr>
        <i/>
        <vertAlign val="subscript"/>
        <sz val="12"/>
        <color theme="1"/>
        <rFont val="Arial"/>
        <family val="2"/>
      </rPr>
      <t>c</t>
    </r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</si>
  <si>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Cambria"/>
        <family val="1"/>
      </rPr>
      <t>D</t>
    </r>
    <r>
      <rPr>
        <sz val="12"/>
        <color theme="1"/>
        <rFont val="Cambria"/>
        <family val="1"/>
      </rPr>
      <t xml:space="preserve"> / </t>
    </r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Cambria"/>
        <family val="1"/>
      </rPr>
      <t>C</t>
    </r>
    <r>
      <rPr>
        <sz val="12"/>
        <color theme="1"/>
        <rFont val="Cambria"/>
        <family val="1"/>
      </rPr>
      <t xml:space="preserve">  </t>
    </r>
  </si>
  <si>
    <r>
      <t>[ M L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>]</t>
    </r>
  </si>
  <si>
    <t>kg / m</t>
  </si>
  <si>
    <t>Flusso potenziale cinetico</t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</si>
  <si>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>PC</t>
    </r>
  </si>
  <si>
    <t>Flusso attrattivo dinamico1</t>
  </si>
  <si>
    <t>Costante dinamica 1</t>
  </si>
  <si>
    <t>Costante dinamica 2</t>
  </si>
  <si>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 xml:space="preserve">e </t>
    </r>
    <r>
      <rPr>
        <i/>
        <sz val="12"/>
        <rFont val="Arial"/>
        <family val="2"/>
      </rPr>
      <t>/ m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/>
    </r>
  </si>
  <si>
    <r>
      <t>K</t>
    </r>
    <r>
      <rPr>
        <i/>
        <vertAlign val="subscript"/>
        <sz val="12"/>
        <color theme="1"/>
        <rFont val="Arial"/>
        <family val="2"/>
      </rPr>
      <t>D1</t>
    </r>
  </si>
  <si>
    <r>
      <t>K</t>
    </r>
    <r>
      <rPr>
        <vertAlign val="subscript"/>
        <sz val="12"/>
        <color theme="1"/>
        <rFont val="Arial"/>
        <family val="2"/>
      </rPr>
      <t>D2</t>
    </r>
  </si>
  <si>
    <r>
      <t>[M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L</t>
    </r>
    <r>
      <rPr>
        <i/>
        <sz val="12"/>
        <color theme="1"/>
        <rFont val="Arial"/>
        <family val="2"/>
      </rPr>
      <t>]</t>
    </r>
  </si>
  <si>
    <r>
      <t>c = (R</t>
    </r>
    <r>
      <rPr>
        <i/>
        <vertAlign val="subscript"/>
        <sz val="12"/>
        <rFont val="Arial"/>
        <family val="2"/>
      </rPr>
      <t>D1</t>
    </r>
    <r>
      <rPr>
        <i/>
        <sz val="12"/>
        <rFont val="Arial"/>
        <family val="2"/>
      </rPr>
      <t xml:space="preserve"> R</t>
    </r>
    <r>
      <rPr>
        <i/>
        <vertAlign val="subscript"/>
        <sz val="12"/>
        <rFont val="Arial"/>
        <family val="2"/>
      </rPr>
      <t>D2</t>
    </r>
    <r>
      <rPr>
        <i/>
        <sz val="12"/>
        <rFont val="Arial"/>
        <family val="2"/>
      </rPr>
      <t>)</t>
    </r>
    <r>
      <rPr>
        <i/>
        <vertAlign val="superscript"/>
        <sz val="12"/>
        <rFont val="Arial"/>
        <family val="2"/>
      </rPr>
      <t>0,5</t>
    </r>
  </si>
  <si>
    <r>
      <t>F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Symbol"/>
        <family val="1"/>
        <charset val="2"/>
      </rPr>
      <t xml:space="preserve"> </t>
    </r>
  </si>
  <si>
    <t>Flusso di gravitazione</t>
  </si>
  <si>
    <r>
      <t>R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 </t>
    </r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= c </t>
    </r>
  </si>
  <si>
    <t>Forza</t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</si>
  <si>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 xml:space="preserve">D1 </t>
    </r>
  </si>
  <si>
    <r>
      <rPr>
        <sz val="12"/>
        <color theme="1"/>
        <rFont val="Symbol"/>
        <family val="1"/>
        <charset val="2"/>
      </rPr>
      <t>F</t>
    </r>
    <r>
      <rPr>
        <vertAlign val="subscript"/>
        <sz val="12"/>
        <color theme="1"/>
        <rFont val="Arial"/>
        <family val="2"/>
      </rPr>
      <t xml:space="preserve">D1 </t>
    </r>
    <r>
      <rPr>
        <sz val="12"/>
        <color theme="1"/>
        <rFont val="Cambria"/>
        <family val="1"/>
      </rPr>
      <t>=</t>
    </r>
    <r>
      <rPr>
        <sz val="12"/>
        <color theme="1"/>
        <rFont val="Symbol"/>
        <family val="1"/>
        <charset val="2"/>
      </rPr>
      <t xml:space="preserve"> </t>
    </r>
    <r>
      <rPr>
        <sz val="12"/>
        <color theme="1"/>
        <rFont val="Arial"/>
        <family val="2"/>
      </rPr>
      <t>m</t>
    </r>
    <r>
      <rPr>
        <vertAlign val="subscript"/>
        <sz val="12"/>
        <color theme="1"/>
        <rFont val="Arial"/>
        <family val="2"/>
      </rPr>
      <t xml:space="preserve">e </t>
    </r>
    <r>
      <rPr>
        <sz val="12"/>
        <color theme="1"/>
        <rFont val="Arial"/>
        <family val="2"/>
      </rPr>
      <t>c</t>
    </r>
  </si>
  <si>
    <t>Potenziale dinamico1</t>
  </si>
  <si>
    <t>SI</t>
  </si>
  <si>
    <r>
      <t>q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</t>
    </r>
    <r>
      <rPr>
        <i/>
        <sz val="12"/>
        <rFont val="Lucida Calligraphy"/>
        <family val="4"/>
      </rPr>
      <t>I</t>
    </r>
    <r>
      <rPr>
        <sz val="9.35"/>
        <rFont val="Lucida Calligraphy"/>
        <family val="4"/>
      </rPr>
      <t xml:space="preserve"> </t>
    </r>
    <r>
      <rPr>
        <i/>
        <sz val="12"/>
        <rFont val="Arial"/>
        <family val="2"/>
      </rPr>
      <t>= F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</si>
  <si>
    <t>Rapporto B / H</t>
  </si>
  <si>
    <r>
      <t xml:space="preserve"> K</t>
    </r>
    <r>
      <rPr>
        <i/>
        <vertAlign val="subscript"/>
        <sz val="12"/>
        <color theme="1"/>
        <rFont val="Symbol"/>
        <family val="1"/>
        <charset val="2"/>
      </rPr>
      <t>m</t>
    </r>
    <r>
      <rPr>
        <i/>
        <sz val="12"/>
        <color theme="1"/>
        <rFont val="Arial"/>
        <family val="2"/>
      </rPr>
      <t xml:space="preserve"> 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/ e</t>
    </r>
  </si>
  <si>
    <r>
      <t>K</t>
    </r>
    <r>
      <rPr>
        <i/>
        <vertAlign val="subscript"/>
        <sz val="12"/>
        <rFont val="Symbol"/>
        <family val="1"/>
        <charset val="2"/>
      </rPr>
      <t>m</t>
    </r>
  </si>
  <si>
    <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= B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/ H</t>
    </r>
    <r>
      <rPr>
        <i/>
        <vertAlign val="subscript"/>
        <sz val="12"/>
        <rFont val="Arial"/>
        <family val="2"/>
      </rPr>
      <t>E</t>
    </r>
  </si>
  <si>
    <r>
      <t>B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Symbol"/>
        <family val="1"/>
        <charset val="2"/>
      </rPr>
      <t xml:space="preserve"> </t>
    </r>
    <r>
      <rPr>
        <i/>
        <sz val="12"/>
        <rFont val="Arial"/>
        <family val="2"/>
      </rPr>
      <t xml:space="preserve">= </t>
    </r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 xml:space="preserve">m </t>
    </r>
    <r>
      <rPr>
        <i/>
        <sz val="12"/>
        <rFont val="Arial"/>
        <family val="2"/>
      </rPr>
      <t>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</si>
  <si>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B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>c</t>
    </r>
    <r>
      <rPr>
        <i/>
        <sz val="12"/>
        <rFont val="Arial"/>
        <family val="2"/>
      </rPr>
      <t xml:space="preserve"> 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t</t>
    </r>
    <r>
      <rPr>
        <i/>
        <vertAlign val="subscript"/>
        <sz val="12"/>
        <rFont val="Arial"/>
        <family val="2"/>
      </rPr>
      <t>e</t>
    </r>
  </si>
  <si>
    <r>
      <t>B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= k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H</t>
    </r>
    <r>
      <rPr>
        <i/>
        <vertAlign val="subscript"/>
        <sz val="12"/>
        <rFont val="Arial"/>
        <family val="2"/>
      </rPr>
      <t>e</t>
    </r>
  </si>
  <si>
    <t>Costante magnetica</t>
  </si>
  <si>
    <r>
      <t>[M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</si>
  <si>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kg m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s</t>
    </r>
    <r>
      <rPr>
        <i/>
        <vertAlign val="superscript"/>
        <sz val="12"/>
        <rFont val="Arial"/>
        <family val="2"/>
      </rPr>
      <t>-2</t>
    </r>
  </si>
  <si>
    <r>
      <t>[M L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T</t>
    </r>
    <r>
      <rPr>
        <i/>
        <vertAlign val="superscript"/>
        <sz val="12"/>
        <color theme="1"/>
        <rFont val="Arial"/>
        <family val="2"/>
      </rPr>
      <t>-2</t>
    </r>
    <r>
      <rPr>
        <i/>
        <sz val="12"/>
        <color theme="1"/>
        <rFont val="Arial"/>
        <family val="2"/>
      </rPr>
      <t>]</t>
    </r>
  </si>
  <si>
    <r>
      <t>E</t>
    </r>
    <r>
      <rPr>
        <vertAlign val="subscript"/>
        <sz val="12"/>
        <color theme="1"/>
        <rFont val="Arial"/>
        <family val="2"/>
      </rPr>
      <t xml:space="preserve">C </t>
    </r>
    <r>
      <rPr>
        <sz val="12"/>
        <color theme="1"/>
        <rFont val="Arial"/>
        <family val="2"/>
      </rPr>
      <t>= a</t>
    </r>
  </si>
  <si>
    <r>
      <t>E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= c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</si>
  <si>
    <r>
      <t>H</t>
    </r>
    <r>
      <rPr>
        <vertAlign val="subscript"/>
        <sz val="12"/>
        <color theme="1"/>
        <rFont val="Arial"/>
        <family val="2"/>
      </rPr>
      <t xml:space="preserve">D </t>
    </r>
    <r>
      <rPr>
        <sz val="12"/>
        <color theme="1"/>
        <rFont val="Arial"/>
        <family val="2"/>
      </rPr>
      <t>= I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</si>
  <si>
    <r>
      <t>H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</t>
    </r>
    <r>
      <rPr>
        <sz val="12"/>
        <color theme="1"/>
        <rFont val="Symbol"/>
        <family val="1"/>
        <charset val="2"/>
      </rPr>
      <t xml:space="preserve"> F</t>
    </r>
    <r>
      <rPr>
        <vertAlign val="subscript"/>
        <sz val="12"/>
        <color theme="1"/>
        <rFont val="Arial"/>
        <family val="2"/>
      </rPr>
      <t>D1</t>
    </r>
    <r>
      <rPr>
        <sz val="12"/>
        <color theme="1"/>
        <rFont val="Arial"/>
        <family val="2"/>
      </rPr>
      <t xml:space="preserve"> /</t>
    </r>
    <r>
      <rPr>
        <sz val="12"/>
        <color theme="1"/>
        <rFont val="Symbol"/>
        <family val="1"/>
        <charset val="2"/>
      </rPr>
      <t xml:space="preserve"> l</t>
    </r>
    <r>
      <rPr>
        <vertAlign val="subscript"/>
        <sz val="12"/>
        <color theme="1"/>
        <rFont val="Arial"/>
        <family val="2"/>
      </rPr>
      <t>e</t>
    </r>
    <r>
      <rPr>
        <vertAlign val="superscript"/>
        <sz val="12"/>
        <color theme="1"/>
        <rFont val="Arial"/>
        <family val="2"/>
      </rPr>
      <t>2</t>
    </r>
  </si>
  <si>
    <r>
      <t>B</t>
    </r>
    <r>
      <rPr>
        <i/>
        <vertAlign val="subscript"/>
        <sz val="12"/>
        <rFont val="Symbol"/>
        <family val="1"/>
        <charset val="2"/>
      </rPr>
      <t>T</t>
    </r>
  </si>
  <si>
    <r>
      <t>H</t>
    </r>
    <r>
      <rPr>
        <i/>
        <vertAlign val="subscript"/>
        <sz val="12"/>
        <rFont val="Arial"/>
        <family val="2"/>
      </rPr>
      <t>E</t>
    </r>
  </si>
  <si>
    <r>
      <t>S = H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E</t>
    </r>
    <r>
      <rPr>
        <vertAlign val="subscript"/>
        <sz val="12"/>
        <color theme="1"/>
        <rFont val="Arial"/>
        <family val="2"/>
      </rPr>
      <t>D</t>
    </r>
  </si>
  <si>
    <r>
      <t>H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I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</t>
    </r>
    <r>
      <rPr>
        <i/>
        <sz val="12"/>
        <rFont val="Symbol"/>
        <family val="1"/>
        <charset val="2"/>
      </rPr>
      <t xml:space="preserve"> l</t>
    </r>
    <r>
      <rPr>
        <i/>
        <vertAlign val="subscript"/>
        <sz val="12"/>
        <rFont val="Arial"/>
        <family val="2"/>
      </rPr>
      <t>e</t>
    </r>
  </si>
  <si>
    <r>
      <t>H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= e c /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vertAlign val="superscript"/>
        <sz val="12"/>
        <rFont val="Arial"/>
        <family val="2"/>
      </rPr>
      <t>2</t>
    </r>
  </si>
  <si>
    <r>
      <t>k</t>
    </r>
    <r>
      <rPr>
        <i/>
        <vertAlign val="subscript"/>
        <sz val="12"/>
        <rFont val="Symbol"/>
        <family val="1"/>
        <charset val="2"/>
      </rPr>
      <t>m</t>
    </r>
  </si>
  <si>
    <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vertAlign val="subscript"/>
        <sz val="12"/>
        <rFont val="Arial"/>
        <family val="2"/>
      </rPr>
      <t xml:space="preserve"> </t>
    </r>
    <r>
      <rPr>
        <i/>
        <sz val="12"/>
        <rFont val="Arial"/>
        <family val="2"/>
      </rPr>
      <t>= k</t>
    </r>
    <r>
      <rPr>
        <i/>
        <vertAlign val="subscript"/>
        <sz val="12"/>
        <rFont val="Arial"/>
        <family val="2"/>
      </rPr>
      <t xml:space="preserve">c </t>
    </r>
    <r>
      <rPr>
        <i/>
        <sz val="12"/>
        <rFont val="Arial"/>
        <family val="2"/>
      </rPr>
      <t>/ e</t>
    </r>
  </si>
  <si>
    <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= R</t>
    </r>
    <r>
      <rPr>
        <i/>
        <vertAlign val="subscript"/>
        <sz val="12"/>
        <rFont val="Arial"/>
        <family val="2"/>
      </rPr>
      <t>K</t>
    </r>
    <r>
      <rPr>
        <i/>
        <sz val="12"/>
        <rFont val="Arial"/>
        <family val="2"/>
      </rPr>
      <t xml:space="preserve"> / c</t>
    </r>
  </si>
  <si>
    <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= V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 xml:space="preserve"> / T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</si>
  <si>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Arial"/>
        <family val="2"/>
      </rPr>
      <t xml:space="preserve"> = B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 xml:space="preserve"> / H</t>
    </r>
    <r>
      <rPr>
        <i/>
        <vertAlign val="subscript"/>
        <sz val="12"/>
        <rFont val="Arial"/>
        <family val="2"/>
      </rPr>
      <t>E</t>
    </r>
  </si>
  <si>
    <r>
      <rPr>
        <i/>
        <sz val="12"/>
        <rFont val="Arial"/>
        <family val="2"/>
      </rPr>
      <t>k</t>
    </r>
    <r>
      <rPr>
        <i/>
        <vertAlign val="subscript"/>
        <sz val="12"/>
        <rFont val="Symbol"/>
        <family val="1"/>
        <charset val="2"/>
      </rPr>
      <t>m</t>
    </r>
    <r>
      <rPr>
        <i/>
        <sz val="12"/>
        <rFont val="Symbol"/>
        <family val="1"/>
        <charset val="2"/>
      </rPr>
      <t xml:space="preserve"> = </t>
    </r>
    <r>
      <rPr>
        <i/>
        <sz val="12"/>
        <rFont val="Arial"/>
        <family val="2"/>
      </rPr>
      <t>m</t>
    </r>
    <r>
      <rPr>
        <i/>
        <vertAlign val="subscript"/>
        <sz val="12"/>
        <rFont val="Arial"/>
        <family val="2"/>
      </rPr>
      <t>e</t>
    </r>
    <r>
      <rPr>
        <i/>
        <vertAlign val="subscript"/>
        <sz val="12"/>
        <rFont val="Symbol"/>
        <family val="1"/>
        <charset val="2"/>
      </rPr>
      <t xml:space="preserve"> 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vertAlign val="subscript"/>
        <sz val="12"/>
        <rFont val="Symbol"/>
        <family val="1"/>
        <charset val="2"/>
      </rPr>
      <t xml:space="preserve"> </t>
    </r>
    <r>
      <rPr>
        <i/>
        <sz val="12"/>
        <rFont val="Symbol"/>
        <family val="1"/>
        <charset val="2"/>
      </rPr>
      <t>/</t>
    </r>
    <r>
      <rPr>
        <i/>
        <sz val="12"/>
        <rFont val="Arial"/>
        <family val="2"/>
      </rPr>
      <t xml:space="preserve"> e</t>
    </r>
    <r>
      <rPr>
        <i/>
        <vertAlign val="superscript"/>
        <sz val="12"/>
        <rFont val="Symbol"/>
        <family val="1"/>
        <charset val="2"/>
      </rPr>
      <t>2</t>
    </r>
  </si>
  <si>
    <r>
      <t>e = m</t>
    </r>
    <r>
      <rPr>
        <i/>
        <vertAlign val="subscript"/>
        <sz val="12"/>
        <rFont val="Arial"/>
        <family val="2"/>
      </rPr>
      <t>e</t>
    </r>
    <r>
      <rPr>
        <i/>
        <sz val="12"/>
        <rFont val="Symbol"/>
        <family val="1"/>
        <charset val="2"/>
      </rPr>
      <t>l</t>
    </r>
    <r>
      <rPr>
        <i/>
        <vertAlign val="subscript"/>
        <sz val="12"/>
        <rFont val="Arial"/>
        <family val="2"/>
      </rPr>
      <t>e</t>
    </r>
    <r>
      <rPr>
        <i/>
        <sz val="12"/>
        <rFont val="Arial"/>
        <family val="2"/>
      </rPr>
      <t>/ k</t>
    </r>
    <r>
      <rPr>
        <i/>
        <vertAlign val="subscript"/>
        <sz val="12"/>
        <rFont val="Arial"/>
        <family val="2"/>
      </rPr>
      <t>c</t>
    </r>
  </si>
  <si>
    <t>Costante dinamica nel vuoto</t>
  </si>
  <si>
    <r>
      <t>K</t>
    </r>
    <r>
      <rPr>
        <vertAlign val="subscript"/>
        <sz val="12"/>
        <color theme="1"/>
        <rFont val="Arial"/>
        <family val="2"/>
      </rPr>
      <t>D</t>
    </r>
  </si>
  <si>
    <r>
      <t>K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m</t>
    </r>
    <r>
      <rPr>
        <vertAlign val="sub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/ </t>
    </r>
    <r>
      <rPr>
        <sz val="12"/>
        <color theme="1"/>
        <rFont val="Symbol"/>
        <family val="1"/>
        <charset val="2"/>
      </rPr>
      <t>l</t>
    </r>
    <r>
      <rPr>
        <vertAlign val="subscript"/>
        <sz val="12"/>
        <color theme="1"/>
        <rFont val="Arial"/>
        <family val="2"/>
      </rPr>
      <t>e</t>
    </r>
  </si>
  <si>
    <r>
      <t>K</t>
    </r>
    <r>
      <rPr>
        <vertAlign val="sub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= F / c</t>
    </r>
    <r>
      <rPr>
        <vertAlign val="superscript"/>
        <sz val="12"/>
        <color theme="1"/>
        <rFont val="Arial"/>
        <family val="2"/>
      </rPr>
      <t>2</t>
    </r>
  </si>
  <si>
    <r>
      <t>[M L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>]</t>
    </r>
  </si>
  <si>
    <r>
      <t>m</t>
    </r>
    <r>
      <rPr>
        <i/>
        <sz val="12"/>
        <rFont val="Arial"/>
        <family val="2"/>
      </rPr>
      <t xml:space="preserve"> s</t>
    </r>
    <r>
      <rPr>
        <i/>
        <vertAlign val="superscript"/>
        <sz val="12"/>
        <rFont val="Arial"/>
        <family val="2"/>
      </rPr>
      <t>-2</t>
    </r>
  </si>
  <si>
    <r>
      <t>m</t>
    </r>
    <r>
      <rPr>
        <i/>
        <vertAlign val="superscript"/>
        <sz val="12"/>
        <rFont val="Arial"/>
        <family val="2"/>
      </rPr>
      <t>3</t>
    </r>
    <r>
      <rPr>
        <i/>
        <sz val="12"/>
        <rFont val="Arial"/>
        <family val="2"/>
      </rPr>
      <t xml:space="preserve"> s</t>
    </r>
    <r>
      <rPr>
        <i/>
        <vertAlign val="superscript"/>
        <sz val="12"/>
        <rFont val="Arial"/>
        <family val="2"/>
      </rPr>
      <t>-2</t>
    </r>
  </si>
  <si>
    <t>N s</t>
  </si>
  <si>
    <t>m / kg</t>
  </si>
  <si>
    <r>
      <t>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/ kg s</t>
    </r>
  </si>
  <si>
    <r>
      <t>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/ kg s</t>
    </r>
    <r>
      <rPr>
        <vertAlign val="superscript"/>
        <sz val="12"/>
        <color theme="1"/>
        <rFont val="Arial"/>
        <family val="2"/>
      </rPr>
      <t>2</t>
    </r>
  </si>
  <si>
    <r>
      <t xml:space="preserve">kg </t>
    </r>
    <r>
      <rPr>
        <i/>
        <sz val="12"/>
        <rFont val="Arial"/>
        <family val="2"/>
      </rPr>
      <t xml:space="preserve"> s</t>
    </r>
    <r>
      <rPr>
        <i/>
        <vertAlign val="superscript"/>
        <sz val="12"/>
        <rFont val="Arial"/>
        <family val="2"/>
      </rPr>
      <t>-2</t>
    </r>
  </si>
  <si>
    <r>
      <t>m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/ s</t>
    </r>
  </si>
  <si>
    <r>
      <t>[ Q L T</t>
    </r>
    <r>
      <rPr>
        <i/>
        <vertAlign val="superscript"/>
        <sz val="12"/>
        <color theme="1"/>
        <rFont val="Arial"/>
        <family val="2"/>
      </rPr>
      <t>-1</t>
    </r>
    <r>
      <rPr>
        <i/>
        <sz val="12"/>
        <color theme="1"/>
        <rFont val="Arial"/>
        <family val="2"/>
      </rPr>
      <t xml:space="preserve"> ] </t>
    </r>
  </si>
  <si>
    <r>
      <t>[ Q</t>
    </r>
    <r>
      <rPr>
        <i/>
        <vertAlign val="superscript"/>
        <sz val="12"/>
        <rFont val="Arial"/>
        <family val="2"/>
      </rPr>
      <t>-1</t>
    </r>
    <r>
      <rPr>
        <i/>
        <sz val="12"/>
        <rFont val="Arial"/>
        <family val="2"/>
      </rPr>
      <t xml:space="preserve"> M L]</t>
    </r>
  </si>
  <si>
    <r>
      <t>Fa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dell'elettrone = G</t>
    </r>
    <r>
      <rPr>
        <vertAlign val="subscript"/>
        <sz val="12"/>
        <color theme="1"/>
        <rFont val="Arial"/>
        <family val="2"/>
      </rPr>
      <t>X</t>
    </r>
  </si>
  <si>
    <r>
      <t>Fa</t>
    </r>
    <r>
      <rPr>
        <vertAlign val="subscript"/>
        <sz val="12"/>
        <color theme="1"/>
        <rFont val="Arial"/>
        <family val="2"/>
      </rPr>
      <t xml:space="preserve">D </t>
    </r>
    <r>
      <rPr>
        <sz val="12"/>
        <color theme="1"/>
        <rFont val="Arial"/>
        <family val="2"/>
      </rPr>
      <t/>
    </r>
  </si>
  <si>
    <r>
      <t>kg m s</t>
    </r>
    <r>
      <rPr>
        <vertAlign val="superscript"/>
        <sz val="12"/>
        <color theme="1"/>
        <rFont val="Arial"/>
        <family val="2"/>
      </rPr>
      <t>-2</t>
    </r>
  </si>
  <si>
    <r>
      <rPr>
        <i/>
        <sz val="12"/>
        <color theme="1"/>
        <rFont val="Arial"/>
        <family val="2"/>
      </rPr>
      <t>J m C</t>
    </r>
    <r>
      <rPr>
        <i/>
        <vertAlign val="superscript"/>
        <sz val="12"/>
        <color theme="1"/>
        <rFont val="Arial"/>
        <family val="2"/>
      </rPr>
      <t>-2</t>
    </r>
  </si>
  <si>
    <r>
      <t>C 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s</t>
    </r>
    <r>
      <rPr>
        <vertAlign val="superscript"/>
        <sz val="12"/>
        <color theme="1"/>
        <rFont val="Arial"/>
        <family val="2"/>
      </rPr>
      <t>-1</t>
    </r>
  </si>
  <si>
    <t>C / V m</t>
  </si>
  <si>
    <r>
      <t>[Q L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T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>]</t>
    </r>
  </si>
  <si>
    <r>
      <t>C</t>
    </r>
    <r>
      <rPr>
        <i/>
        <vertAlign val="superscript"/>
        <sz val="12"/>
        <rFont val="Arial"/>
        <family val="2"/>
      </rPr>
      <t>2</t>
    </r>
    <r>
      <rPr>
        <i/>
        <sz val="12"/>
        <rFont val="Arial"/>
        <family val="2"/>
      </rPr>
      <t xml:space="preserve"> / kg</t>
    </r>
  </si>
  <si>
    <t>[Q / L T]</t>
  </si>
  <si>
    <t>C / m s</t>
  </si>
  <si>
    <r>
      <t>[M Q</t>
    </r>
    <r>
      <rPr>
        <i/>
        <vertAlign val="superscript"/>
        <sz val="12"/>
        <rFont val="Arial"/>
        <family val="2"/>
      </rPr>
      <t>-2</t>
    </r>
    <r>
      <rPr>
        <i/>
        <sz val="12"/>
        <rFont val="Arial"/>
        <family val="2"/>
      </rPr>
      <t xml:space="preserve">L] </t>
    </r>
  </si>
  <si>
    <r>
      <t>kg m / C</t>
    </r>
    <r>
      <rPr>
        <i/>
        <vertAlign val="superscript"/>
        <sz val="12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</si>
</sst>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000000E+00"/>
    <numFmt numFmtId="165" formatCode="0.00000000E+00"/>
    <numFmt numFmtId="166" formatCode="0.000000000000000E+00"/>
    <numFmt numFmtId="167" formatCode="0.000000000E+00"/>
    <numFmt numFmtId="168" formatCode="0.00000000000E+00"/>
    <numFmt numFmtId="169" formatCode="0.0000000000000E+00"/>
    <numFmt numFmtId="170" formatCode="0.000000000000E+00"/>
    <numFmt numFmtId="171" formatCode="0.0000000E+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name val="Arial"/>
      <family val="2"/>
    </font>
    <font>
      <i/>
      <sz val="10"/>
      <name val="Times New Roman"/>
      <family val="1"/>
    </font>
    <font>
      <sz val="12"/>
      <name val="Arial"/>
      <family val="2"/>
    </font>
    <font>
      <i/>
      <sz val="12"/>
      <name val="Arial"/>
      <family val="2"/>
    </font>
    <font>
      <i/>
      <vertAlign val="subscript"/>
      <sz val="12"/>
      <name val="Arial"/>
      <family val="2"/>
    </font>
    <font>
      <sz val="12"/>
      <color rgb="FFFF0000"/>
      <name val="Arial"/>
      <family val="2"/>
    </font>
    <font>
      <i/>
      <sz val="12"/>
      <name val="Lucida Calligraphy"/>
      <family val="4"/>
    </font>
    <font>
      <i/>
      <sz val="12"/>
      <name val="Symbol"/>
      <family val="1"/>
      <charset val="2"/>
    </font>
    <font>
      <i/>
      <vertAlign val="superscript"/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vertAlign val="subscript"/>
      <sz val="12"/>
      <name val="Symbol"/>
      <family val="1"/>
      <charset val="2"/>
    </font>
    <font>
      <vertAlign val="superscript"/>
      <sz val="12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i/>
      <sz val="12"/>
      <color theme="1"/>
      <name val="Symbol"/>
      <family val="1"/>
      <charset val="2"/>
    </font>
    <font>
      <i/>
      <vertAlign val="subscript"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Symbol"/>
      <family val="1"/>
      <charset val="2"/>
    </font>
    <font>
      <i/>
      <vertAlign val="superscript"/>
      <sz val="12"/>
      <name val="Symbol"/>
      <family val="1"/>
      <charset val="2"/>
    </font>
    <font>
      <sz val="12"/>
      <name val="Symbol"/>
      <family val="1"/>
      <charset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Cambria"/>
      <family val="1"/>
    </font>
    <font>
      <sz val="12"/>
      <color indexed="10"/>
      <name val="Arial"/>
      <family val="2"/>
    </font>
    <font>
      <b/>
      <vertAlign val="subscript"/>
      <sz val="12"/>
      <name val="Arial"/>
      <family val="2"/>
    </font>
    <font>
      <i/>
      <sz val="9.35"/>
      <color theme="1"/>
      <name val="Symbol"/>
      <family val="1"/>
      <charset val="2"/>
    </font>
    <font>
      <i/>
      <vertAlign val="superscript"/>
      <sz val="9.35"/>
      <color theme="1"/>
      <name val="Symbol"/>
      <family val="1"/>
      <charset val="2"/>
    </font>
    <font>
      <vertAlign val="subscript"/>
      <sz val="12"/>
      <name val="Arial"/>
      <family val="2"/>
    </font>
    <font>
      <vertAlign val="subscript"/>
      <sz val="12"/>
      <color theme="1"/>
      <name val="Cambria"/>
      <family val="1"/>
    </font>
    <font>
      <sz val="9.35"/>
      <name val="Lucida Calligraphy"/>
      <family val="4"/>
    </font>
    <font>
      <i/>
      <vertAlign val="subscript"/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5">
    <xf numFmtId="0" fontId="0" fillId="0" borderId="0" xfId="0"/>
    <xf numFmtId="0" fontId="4" fillId="0" borderId="0" xfId="1" applyFont="1" applyFill="1" applyAlignment="1">
      <alignment horizontal="center"/>
    </xf>
    <xf numFmtId="164" fontId="4" fillId="0" borderId="11" xfId="2" applyNumberFormat="1" applyFont="1" applyFill="1" applyBorder="1" applyAlignment="1">
      <alignment horizontal="center" vertical="center"/>
    </xf>
    <xf numFmtId="0" fontId="5" fillId="0" borderId="20" xfId="3" applyFont="1" applyFill="1" applyBorder="1" applyAlignment="1">
      <alignment horizontal="center" vertical="center"/>
    </xf>
    <xf numFmtId="164" fontId="5" fillId="0" borderId="12" xfId="5" applyNumberFormat="1" applyFont="1" applyFill="1" applyBorder="1" applyAlignment="1">
      <alignment horizontal="center" vertical="center"/>
    </xf>
    <xf numFmtId="165" fontId="4" fillId="0" borderId="12" xfId="6" applyNumberFormat="1" applyFont="1" applyFill="1" applyBorder="1" applyAlignment="1">
      <alignment horizontal="center" vertical="center"/>
    </xf>
    <xf numFmtId="164" fontId="5" fillId="0" borderId="12" xfId="4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/>
    <xf numFmtId="164" fontId="5" fillId="0" borderId="2" xfId="3" applyNumberFormat="1" applyFont="1" applyFill="1" applyBorder="1" applyAlignment="1">
      <alignment horizontal="center" vertical="center"/>
    </xf>
    <xf numFmtId="164" fontId="5" fillId="0" borderId="2" xfId="5" applyNumberFormat="1" applyFont="1" applyFill="1" applyBorder="1" applyAlignment="1">
      <alignment horizontal="center" vertical="center"/>
    </xf>
    <xf numFmtId="164" fontId="4" fillId="0" borderId="2" xfId="6" applyNumberFormat="1" applyFont="1" applyFill="1" applyBorder="1" applyAlignment="1">
      <alignment horizontal="center"/>
    </xf>
    <xf numFmtId="164" fontId="5" fillId="0" borderId="2" xfId="4" applyNumberFormat="1" applyFont="1" applyFill="1" applyBorder="1" applyAlignment="1">
      <alignment horizontal="center" vertical="center"/>
    </xf>
    <xf numFmtId="164" fontId="4" fillId="0" borderId="15" xfId="2" applyNumberFormat="1" applyFont="1" applyFill="1" applyBorder="1" applyAlignment="1"/>
    <xf numFmtId="164" fontId="5" fillId="0" borderId="10" xfId="3" applyNumberFormat="1" applyFont="1" applyFill="1" applyBorder="1" applyAlignment="1">
      <alignment horizontal="center" vertical="center"/>
    </xf>
    <xf numFmtId="164" fontId="5" fillId="0" borderId="10" xfId="5" applyNumberFormat="1" applyFont="1" applyFill="1" applyBorder="1" applyAlignment="1">
      <alignment horizontal="center" vertical="center"/>
    </xf>
    <xf numFmtId="164" fontId="7" fillId="0" borderId="0" xfId="6" applyNumberFormat="1" applyFont="1" applyFill="1" applyBorder="1" applyAlignment="1">
      <alignment horizontal="center"/>
    </xf>
    <xf numFmtId="164" fontId="5" fillId="0" borderId="4" xfId="4" applyNumberFormat="1" applyFont="1" applyFill="1" applyBorder="1" applyAlignment="1">
      <alignment horizontal="center" vertical="center"/>
    </xf>
    <xf numFmtId="164" fontId="4" fillId="0" borderId="3" xfId="2" applyNumberFormat="1" applyFont="1" applyFill="1" applyBorder="1" applyAlignment="1"/>
    <xf numFmtId="0" fontId="5" fillId="0" borderId="4" xfId="3" applyFont="1" applyFill="1" applyBorder="1" applyAlignment="1">
      <alignment horizontal="center" vertical="center"/>
    </xf>
    <xf numFmtId="164" fontId="5" fillId="0" borderId="4" xfId="5" applyNumberFormat="1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/>
    </xf>
    <xf numFmtId="165" fontId="4" fillId="0" borderId="4" xfId="6" applyNumberFormat="1" applyFont="1" applyFill="1" applyBorder="1" applyAlignment="1">
      <alignment horizontal="center"/>
    </xf>
    <xf numFmtId="164" fontId="4" fillId="0" borderId="5" xfId="2" applyNumberFormat="1" applyFont="1" applyFill="1" applyBorder="1" applyAlignment="1"/>
    <xf numFmtId="0" fontId="5" fillId="0" borderId="6" xfId="3" applyFont="1" applyFill="1" applyBorder="1" applyAlignment="1">
      <alignment horizontal="center" vertical="center"/>
    </xf>
    <xf numFmtId="164" fontId="5" fillId="0" borderId="6" xfId="5" applyNumberFormat="1" applyFont="1" applyFill="1" applyBorder="1" applyAlignment="1">
      <alignment horizontal="center" vertical="center"/>
    </xf>
    <xf numFmtId="165" fontId="4" fillId="0" borderId="6" xfId="6" applyNumberFormat="1" applyFont="1" applyFill="1" applyBorder="1" applyAlignment="1">
      <alignment horizontal="center"/>
    </xf>
    <xf numFmtId="164" fontId="5" fillId="0" borderId="6" xfId="4" applyNumberFormat="1" applyFont="1" applyFill="1" applyBorder="1" applyAlignment="1">
      <alignment horizontal="center" vertical="center"/>
    </xf>
    <xf numFmtId="0" fontId="11" fillId="0" borderId="0" xfId="0" applyFont="1" applyFill="1"/>
    <xf numFmtId="168" fontId="4" fillId="0" borderId="2" xfId="6" applyNumberFormat="1" applyFont="1" applyFill="1" applyBorder="1" applyAlignment="1">
      <alignment horizontal="center"/>
    </xf>
    <xf numFmtId="167" fontId="4" fillId="0" borderId="0" xfId="6" applyNumberFormat="1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 vertical="center"/>
    </xf>
    <xf numFmtId="165" fontId="4" fillId="0" borderId="2" xfId="6" applyNumberFormat="1" applyFont="1" applyFill="1" applyBorder="1" applyAlignment="1">
      <alignment horizontal="center"/>
    </xf>
    <xf numFmtId="164" fontId="5" fillId="0" borderId="3" xfId="2" applyNumberFormat="1" applyFont="1" applyFill="1" applyBorder="1" applyAlignment="1">
      <alignment horizontal="center" vertical="center"/>
    </xf>
    <xf numFmtId="0" fontId="5" fillId="0" borderId="4" xfId="5" applyFont="1" applyFill="1" applyBorder="1"/>
    <xf numFmtId="164" fontId="5" fillId="0" borderId="4" xfId="3" applyNumberFormat="1" applyFont="1" applyFill="1" applyBorder="1" applyAlignment="1">
      <alignment horizontal="center" vertical="center"/>
    </xf>
    <xf numFmtId="167" fontId="4" fillId="0" borderId="2" xfId="6" applyNumberFormat="1" applyFont="1" applyFill="1" applyBorder="1" applyAlignment="1">
      <alignment horizontal="center"/>
    </xf>
    <xf numFmtId="0" fontId="7" fillId="0" borderId="0" xfId="6" applyFont="1" applyFill="1" applyAlignment="1">
      <alignment horizontal="center"/>
    </xf>
    <xf numFmtId="165" fontId="4" fillId="0" borderId="6" xfId="6" applyNumberFormat="1" applyFont="1" applyFill="1" applyBorder="1" applyAlignment="1">
      <alignment horizontal="center" vertical="center"/>
    </xf>
    <xf numFmtId="0" fontId="4" fillId="0" borderId="0" xfId="1" applyFont="1" applyFill="1"/>
    <xf numFmtId="0" fontId="4" fillId="0" borderId="4" xfId="6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 vertical="center"/>
    </xf>
    <xf numFmtId="164" fontId="5" fillId="0" borderId="0" xfId="5" applyNumberFormat="1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/>
    </xf>
    <xf numFmtId="164" fontId="5" fillId="0" borderId="0" xfId="4" applyNumberFormat="1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11" fillId="0" borderId="5" xfId="0" applyFont="1" applyFill="1" applyBorder="1"/>
    <xf numFmtId="0" fontId="11" fillId="0" borderId="6" xfId="0" applyFont="1" applyFill="1" applyBorder="1"/>
    <xf numFmtId="0" fontId="11" fillId="0" borderId="0" xfId="0" applyFont="1" applyFill="1" applyBorder="1"/>
    <xf numFmtId="0" fontId="4" fillId="0" borderId="1" xfId="2" applyFont="1" applyFill="1" applyBorder="1"/>
    <xf numFmtId="0" fontId="5" fillId="0" borderId="2" xfId="5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4" fillId="0" borderId="3" xfId="2" applyFont="1" applyFill="1" applyBorder="1"/>
    <xf numFmtId="0" fontId="7" fillId="0" borderId="0" xfId="6" applyFont="1" applyFill="1" applyBorder="1" applyAlignment="1">
      <alignment horizontal="center"/>
    </xf>
    <xf numFmtId="0" fontId="5" fillId="0" borderId="4" xfId="4" applyFont="1" applyFill="1" applyBorder="1" applyAlignment="1">
      <alignment horizontal="center" vertical="center"/>
    </xf>
    <xf numFmtId="0" fontId="4" fillId="0" borderId="5" xfId="2" applyFont="1" applyFill="1" applyBorder="1"/>
    <xf numFmtId="0" fontId="5" fillId="0" borderId="6" xfId="5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166" fontId="7" fillId="0" borderId="4" xfId="6" applyNumberFormat="1" applyFont="1" applyFill="1" applyBorder="1" applyAlignment="1">
      <alignment horizontal="center"/>
    </xf>
    <xf numFmtId="0" fontId="11" fillId="0" borderId="3" xfId="0" applyFont="1" applyFill="1" applyBorder="1"/>
    <xf numFmtId="168" fontId="4" fillId="0" borderId="4" xfId="6" applyNumberFormat="1" applyFont="1" applyFill="1" applyBorder="1" applyAlignment="1">
      <alignment horizontal="center"/>
    </xf>
    <xf numFmtId="165" fontId="4" fillId="0" borderId="0" xfId="6" applyNumberFormat="1" applyFont="1" applyFill="1" applyBorder="1" applyAlignment="1">
      <alignment horizontal="center"/>
    </xf>
    <xf numFmtId="0" fontId="4" fillId="0" borderId="0" xfId="2" applyFont="1" applyFill="1" applyBorder="1"/>
    <xf numFmtId="0" fontId="5" fillId="0" borderId="0" xfId="5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/>
    </xf>
    <xf numFmtId="164" fontId="4" fillId="0" borderId="3" xfId="2" applyNumberFormat="1" applyFont="1" applyFill="1" applyBorder="1" applyAlignment="1">
      <alignment horizontal="left" vertical="center"/>
    </xf>
    <xf numFmtId="164" fontId="5" fillId="0" borderId="3" xfId="2" applyNumberFormat="1" applyFont="1" applyFill="1" applyBorder="1" applyAlignment="1">
      <alignment horizontal="center"/>
    </xf>
    <xf numFmtId="0" fontId="4" fillId="0" borderId="17" xfId="2" applyFont="1" applyFill="1" applyBorder="1"/>
    <xf numFmtId="0" fontId="11" fillId="0" borderId="1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/>
    <xf numFmtId="0" fontId="11" fillId="0" borderId="4" xfId="0" applyFont="1" applyFill="1" applyBorder="1"/>
    <xf numFmtId="164" fontId="9" fillId="0" borderId="4" xfId="4" applyNumberFormat="1" applyFont="1" applyFill="1" applyBorder="1" applyAlignment="1">
      <alignment horizontal="center" vertical="center"/>
    </xf>
    <xf numFmtId="164" fontId="4" fillId="0" borderId="23" xfId="2" applyNumberFormat="1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164" fontId="5" fillId="0" borderId="24" xfId="5" applyNumberFormat="1" applyFont="1" applyFill="1" applyBorder="1" applyAlignment="1">
      <alignment horizontal="center" vertical="center"/>
    </xf>
    <xf numFmtId="165" fontId="4" fillId="0" borderId="24" xfId="6" applyNumberFormat="1" applyFont="1" applyFill="1" applyBorder="1" applyAlignment="1">
      <alignment horizontal="center" vertical="center"/>
    </xf>
    <xf numFmtId="164" fontId="5" fillId="0" borderId="24" xfId="4" applyNumberFormat="1" applyFont="1" applyFill="1" applyBorder="1" applyAlignment="1">
      <alignment horizontal="center" vertical="center"/>
    </xf>
    <xf numFmtId="164" fontId="4" fillId="0" borderId="7" xfId="7" applyNumberFormat="1" applyFont="1" applyFill="1" applyBorder="1" applyAlignment="1">
      <alignment horizontal="center"/>
    </xf>
    <xf numFmtId="0" fontId="7" fillId="0" borderId="6" xfId="6" applyFont="1" applyFill="1" applyBorder="1" applyAlignment="1">
      <alignment horizontal="center"/>
    </xf>
    <xf numFmtId="170" fontId="4" fillId="0" borderId="7" xfId="7" applyNumberFormat="1" applyFont="1" applyFill="1" applyBorder="1" applyAlignment="1">
      <alignment horizontal="center"/>
    </xf>
    <xf numFmtId="0" fontId="11" fillId="0" borderId="17" xfId="0" applyFont="1" applyFill="1" applyBorder="1"/>
    <xf numFmtId="0" fontId="5" fillId="0" borderId="10" xfId="3" applyFont="1" applyFill="1" applyBorder="1" applyAlignment="1">
      <alignment horizontal="center" vertical="center"/>
    </xf>
    <xf numFmtId="169" fontId="4" fillId="0" borderId="4" xfId="6" applyNumberFormat="1" applyFont="1" applyFill="1" applyBorder="1" applyAlignment="1">
      <alignment horizontal="center"/>
    </xf>
    <xf numFmtId="170" fontId="4" fillId="0" borderId="8" xfId="7" applyNumberFormat="1" applyFont="1" applyFill="1" applyBorder="1" applyAlignment="1">
      <alignment horizontal="center"/>
    </xf>
    <xf numFmtId="170" fontId="4" fillId="0" borderId="4" xfId="6" applyNumberFormat="1" applyFont="1" applyFill="1" applyBorder="1" applyAlignment="1">
      <alignment horizontal="center"/>
    </xf>
    <xf numFmtId="0" fontId="4" fillId="0" borderId="0" xfId="6" applyFont="1" applyFill="1"/>
    <xf numFmtId="165" fontId="4" fillId="0" borderId="4" xfId="6" applyNumberFormat="1" applyFont="1" applyFill="1" applyBorder="1" applyAlignment="1">
      <alignment horizontal="center" vertical="center"/>
    </xf>
    <xf numFmtId="165" fontId="4" fillId="0" borderId="2" xfId="6" applyNumberFormat="1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left" vertical="center"/>
    </xf>
    <xf numFmtId="164" fontId="4" fillId="0" borderId="10" xfId="6" applyNumberFormat="1" applyFont="1" applyFill="1" applyBorder="1" applyAlignment="1">
      <alignment horizontal="center"/>
    </xf>
    <xf numFmtId="0" fontId="4" fillId="0" borderId="0" xfId="5" applyFont="1" applyFill="1" applyBorder="1"/>
    <xf numFmtId="164" fontId="7" fillId="0" borderId="4" xfId="6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4" fillId="0" borderId="2" xfId="6" applyFont="1" applyFill="1" applyBorder="1" applyAlignment="1">
      <alignment horizontal="center"/>
    </xf>
    <xf numFmtId="0" fontId="4" fillId="0" borderId="4" xfId="5" applyFont="1" applyFill="1" applyBorder="1"/>
    <xf numFmtId="0" fontId="5" fillId="0" borderId="3" xfId="2" applyFont="1" applyFill="1" applyBorder="1" applyAlignment="1">
      <alignment horizontal="center" vertical="center"/>
    </xf>
    <xf numFmtId="0" fontId="4" fillId="0" borderId="6" xfId="5" applyFont="1" applyFill="1" applyBorder="1"/>
    <xf numFmtId="0" fontId="5" fillId="0" borderId="27" xfId="4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/>
    </xf>
    <xf numFmtId="11" fontId="5" fillId="0" borderId="4" xfId="6" applyNumberFormat="1" applyFont="1" applyFill="1" applyBorder="1" applyAlignment="1">
      <alignment horizontal="center"/>
    </xf>
    <xf numFmtId="171" fontId="4" fillId="0" borderId="2" xfId="6" applyNumberFormat="1" applyFont="1" applyFill="1" applyBorder="1" applyAlignment="1">
      <alignment horizontal="center"/>
    </xf>
    <xf numFmtId="0" fontId="24" fillId="0" borderId="0" xfId="0" applyFont="1" applyFill="1"/>
    <xf numFmtId="170" fontId="4" fillId="0" borderId="13" xfId="7" applyNumberFormat="1" applyFont="1" applyFill="1" applyBorder="1" applyAlignment="1">
      <alignment horizontal="center"/>
    </xf>
    <xf numFmtId="170" fontId="11" fillId="0" borderId="22" xfId="0" applyNumberFormat="1" applyFont="1" applyFill="1" applyBorder="1" applyAlignment="1">
      <alignment horizontal="center"/>
    </xf>
    <xf numFmtId="170" fontId="4" fillId="0" borderId="9" xfId="7" applyNumberFormat="1" applyFont="1" applyFill="1" applyBorder="1" applyAlignment="1">
      <alignment horizontal="center"/>
    </xf>
    <xf numFmtId="170" fontId="4" fillId="0" borderId="0" xfId="7" applyNumberFormat="1" applyFont="1" applyFill="1" applyBorder="1" applyAlignment="1">
      <alignment horizontal="center"/>
    </xf>
    <xf numFmtId="170" fontId="11" fillId="0" borderId="7" xfId="0" applyNumberFormat="1" applyFont="1" applyFill="1" applyBorder="1" applyAlignment="1">
      <alignment horizontal="center"/>
    </xf>
    <xf numFmtId="170" fontId="7" fillId="0" borderId="9" xfId="7" applyNumberFormat="1" applyFont="1" applyFill="1" applyBorder="1" applyAlignment="1">
      <alignment horizontal="center"/>
    </xf>
    <xf numFmtId="170" fontId="4" fillId="0" borderId="14" xfId="7" applyNumberFormat="1" applyFont="1" applyFill="1" applyBorder="1" applyAlignment="1">
      <alignment horizontal="center"/>
    </xf>
    <xf numFmtId="170" fontId="11" fillId="0" borderId="8" xfId="0" applyNumberFormat="1" applyFont="1" applyFill="1" applyBorder="1" applyAlignment="1">
      <alignment horizontal="center"/>
    </xf>
    <xf numFmtId="170" fontId="4" fillId="0" borderId="26" xfId="7" applyNumberFormat="1" applyFont="1" applyFill="1" applyBorder="1" applyAlignment="1">
      <alignment horizontal="center"/>
    </xf>
    <xf numFmtId="170" fontId="4" fillId="0" borderId="21" xfId="7" applyNumberFormat="1" applyFont="1" applyFill="1" applyBorder="1" applyAlignment="1">
      <alignment horizontal="center"/>
    </xf>
    <xf numFmtId="170" fontId="4" fillId="0" borderId="14" xfId="0" applyNumberFormat="1" applyFont="1" applyFill="1" applyBorder="1" applyAlignment="1">
      <alignment horizontal="center"/>
    </xf>
    <xf numFmtId="164" fontId="4" fillId="0" borderId="8" xfId="7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164" fontId="5" fillId="0" borderId="3" xfId="2" applyNumberFormat="1" applyFont="1" applyFill="1" applyBorder="1" applyAlignment="1">
      <alignment horizontal="left" vertical="center"/>
    </xf>
    <xf numFmtId="164" fontId="11" fillId="0" borderId="7" xfId="0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/>
    </xf>
    <xf numFmtId="170" fontId="11" fillId="0" borderId="0" xfId="0" applyNumberFormat="1" applyFont="1" applyFill="1" applyBorder="1" applyAlignment="1">
      <alignment horizontal="center"/>
    </xf>
    <xf numFmtId="170" fontId="11" fillId="0" borderId="9" xfId="0" applyNumberFormat="1" applyFont="1" applyFill="1" applyBorder="1" applyAlignment="1">
      <alignment horizontal="center"/>
    </xf>
    <xf numFmtId="0" fontId="27" fillId="0" borderId="0" xfId="1" applyFont="1" applyFill="1" applyAlignment="1">
      <alignment horizontal="center" vertical="center"/>
    </xf>
    <xf numFmtId="166" fontId="4" fillId="0" borderId="0" xfId="7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5" fillId="0" borderId="4" xfId="3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5" fillId="0" borderId="6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166" fontId="4" fillId="0" borderId="16" xfId="7" applyNumberFormat="1" applyFont="1" applyFill="1" applyBorder="1" applyAlignment="1">
      <alignment horizontal="center"/>
    </xf>
    <xf numFmtId="170" fontId="4" fillId="0" borderId="25" xfId="7" applyNumberFormat="1" applyFont="1" applyFill="1" applyBorder="1" applyAlignment="1">
      <alignment horizontal="center"/>
    </xf>
    <xf numFmtId="170" fontId="4" fillId="0" borderId="16" xfId="7" applyNumberFormat="1" applyFont="1" applyFill="1" applyBorder="1" applyAlignment="1">
      <alignment horizontal="center"/>
    </xf>
    <xf numFmtId="170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center"/>
    </xf>
    <xf numFmtId="0" fontId="11" fillId="0" borderId="9" xfId="0" applyFont="1" applyFill="1" applyBorder="1" applyAlignment="1">
      <alignment horizontal="center"/>
    </xf>
    <xf numFmtId="164" fontId="11" fillId="0" borderId="9" xfId="0" applyNumberFormat="1" applyFont="1" applyFill="1" applyBorder="1" applyAlignment="1">
      <alignment horizontal="center"/>
    </xf>
    <xf numFmtId="0" fontId="11" fillId="0" borderId="9" xfId="0" applyFont="1" applyFill="1" applyBorder="1"/>
    <xf numFmtId="0" fontId="15" fillId="0" borderId="0" xfId="0" applyFont="1" applyFill="1"/>
    <xf numFmtId="0" fontId="15" fillId="0" borderId="2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170" fontId="11" fillId="0" borderId="0" xfId="0" applyNumberFormat="1" applyFont="1" applyFill="1"/>
    <xf numFmtId="0" fontId="15" fillId="0" borderId="0" xfId="0" applyFont="1" applyFill="1" applyBorder="1" applyAlignment="1">
      <alignment horizontal="center" vertical="center"/>
    </xf>
    <xf numFmtId="170" fontId="11" fillId="0" borderId="0" xfId="0" applyNumberFormat="1" applyFont="1" applyFill="1" applyBorder="1"/>
    <xf numFmtId="168" fontId="11" fillId="0" borderId="4" xfId="0" applyNumberFormat="1" applyFont="1" applyFill="1" applyBorder="1"/>
    <xf numFmtId="168" fontId="11" fillId="0" borderId="9" xfId="0" applyNumberFormat="1" applyFont="1" applyFill="1" applyBorder="1" applyAlignment="1">
      <alignment horizontal="center"/>
    </xf>
    <xf numFmtId="168" fontId="4" fillId="0" borderId="6" xfId="6" applyNumberFormat="1" applyFont="1" applyFill="1" applyBorder="1" applyAlignment="1">
      <alignment horizontal="center"/>
    </xf>
    <xf numFmtId="171" fontId="11" fillId="0" borderId="0" xfId="0" applyNumberFormat="1" applyFont="1" applyFill="1" applyAlignment="1">
      <alignment horizontal="center" vertical="center"/>
    </xf>
    <xf numFmtId="164" fontId="11" fillId="0" borderId="0" xfId="0" applyNumberFormat="1" applyFont="1" applyFill="1"/>
    <xf numFmtId="0" fontId="15" fillId="0" borderId="4" xfId="0" applyFont="1" applyFill="1" applyBorder="1" applyAlignment="1">
      <alignment horizontal="center"/>
    </xf>
    <xf numFmtId="168" fontId="11" fillId="0" borderId="2" xfId="0" applyNumberFormat="1" applyFont="1" applyFill="1" applyBorder="1"/>
    <xf numFmtId="0" fontId="11" fillId="0" borderId="19" xfId="0" applyFont="1" applyFill="1" applyBorder="1"/>
    <xf numFmtId="0" fontId="26" fillId="0" borderId="6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169" fontId="4" fillId="0" borderId="6" xfId="6" applyNumberFormat="1" applyFont="1" applyFill="1" applyBorder="1" applyAlignment="1">
      <alignment horizontal="center"/>
    </xf>
    <xf numFmtId="164" fontId="4" fillId="0" borderId="0" xfId="2" applyNumberFormat="1" applyFont="1" applyFill="1" applyBorder="1" applyAlignment="1">
      <alignment horizontal="center" vertical="center"/>
    </xf>
    <xf numFmtId="165" fontId="4" fillId="0" borderId="0" xfId="6" applyNumberFormat="1" applyFont="1" applyFill="1" applyBorder="1" applyAlignment="1">
      <alignment horizontal="center" vertical="center"/>
    </xf>
    <xf numFmtId="0" fontId="11" fillId="0" borderId="18" xfId="0" applyFont="1" applyFill="1" applyBorder="1"/>
    <xf numFmtId="168" fontId="11" fillId="0" borderId="0" xfId="0" applyNumberFormat="1" applyFont="1" applyFill="1"/>
    <xf numFmtId="0" fontId="11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70" fontId="4" fillId="0" borderId="2" xfId="0" applyNumberFormat="1" applyFont="1" applyFill="1" applyBorder="1" applyAlignment="1">
      <alignment horizontal="center"/>
    </xf>
    <xf numFmtId="169" fontId="11" fillId="0" borderId="22" xfId="0" applyNumberFormat="1" applyFont="1" applyFill="1" applyBorder="1" applyAlignment="1">
      <alignment horizontal="center"/>
    </xf>
    <xf numFmtId="169" fontId="4" fillId="0" borderId="8" xfId="7" applyNumberFormat="1" applyFont="1" applyFill="1" applyBorder="1" applyAlignment="1">
      <alignment horizontal="center"/>
    </xf>
    <xf numFmtId="169" fontId="4" fillId="0" borderId="7" xfId="7" applyNumberFormat="1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169" fontId="4" fillId="0" borderId="9" xfId="7" applyNumberFormat="1" applyFont="1" applyFill="1" applyBorder="1" applyAlignment="1">
      <alignment horizontal="center"/>
    </xf>
    <xf numFmtId="169" fontId="11" fillId="0" borderId="9" xfId="0" applyNumberFormat="1" applyFont="1" applyFill="1" applyBorder="1"/>
    <xf numFmtId="169" fontId="11" fillId="0" borderId="8" xfId="0" applyNumberFormat="1" applyFont="1" applyFill="1" applyBorder="1" applyAlignment="1">
      <alignment horizontal="center"/>
    </xf>
    <xf numFmtId="169" fontId="11" fillId="0" borderId="7" xfId="0" applyNumberFormat="1" applyFont="1" applyFill="1" applyBorder="1" applyAlignment="1">
      <alignment horizontal="center"/>
    </xf>
    <xf numFmtId="167" fontId="11" fillId="0" borderId="9" xfId="0" applyNumberFormat="1" applyFont="1" applyFill="1" applyBorder="1" applyAlignment="1">
      <alignment horizontal="center"/>
    </xf>
    <xf numFmtId="167" fontId="11" fillId="0" borderId="7" xfId="0" applyNumberFormat="1" applyFont="1" applyFill="1" applyBorder="1" applyAlignment="1">
      <alignment horizontal="center"/>
    </xf>
    <xf numFmtId="164" fontId="4" fillId="0" borderId="9" xfId="7" applyNumberFormat="1" applyFont="1" applyFill="1" applyBorder="1" applyAlignment="1">
      <alignment horizontal="center"/>
    </xf>
    <xf numFmtId="164" fontId="11" fillId="0" borderId="0" xfId="0" applyNumberFormat="1" applyFont="1" applyFill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11" fillId="0" borderId="0" xfId="0" applyNumberFormat="1" applyFont="1" applyFill="1" applyBorder="1"/>
    <xf numFmtId="167" fontId="11" fillId="0" borderId="0" xfId="0" applyNumberFormat="1" applyFont="1" applyFill="1"/>
    <xf numFmtId="170" fontId="11" fillId="0" borderId="6" xfId="0" applyNumberFormat="1" applyFont="1" applyFill="1" applyBorder="1" applyAlignment="1">
      <alignment horizontal="center"/>
    </xf>
  </cellXfs>
  <cellStyles count="8">
    <cellStyle name="Normale" xfId="0" builtinId="0"/>
    <cellStyle name="Normale 2" xfId="1"/>
    <cellStyle name="Normale 3" xfId="2"/>
    <cellStyle name="Normale 4" xfId="3"/>
    <cellStyle name="Normale 5" xfId="4"/>
    <cellStyle name="Normale 6" xfId="5"/>
    <cellStyle name="Normale 7" xfId="6"/>
    <cellStyle name="Normale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488462</xdr:colOff>
      <xdr:row>0</xdr:row>
      <xdr:rowOff>10583</xdr:rowOff>
    </xdr:from>
    <xdr:to>
      <xdr:col>6</xdr:col>
      <xdr:colOff>1135673</xdr:colOff>
      <xdr:row>4</xdr:row>
      <xdr:rowOff>146538</xdr:rowOff>
    </xdr:to>
    <xdr:sp macro="" textlink="">
      <xdr:nvSpPr>
        <xdr:cNvPr id="2" name="CasellaDiTesto 1"/>
        <xdr:cNvSpPr txBox="1"/>
      </xdr:nvSpPr>
      <xdr:spPr>
        <a:xfrm>
          <a:off x="854808" y="10583"/>
          <a:ext cx="7681057" cy="917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it-IT" sz="1400" b="0" i="0" u="none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it-IT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A3: Tabella delle relazioni tra le dimensioni delle costanti fisiche e dei loro valori. </a:t>
          </a:r>
          <a:endParaRPr lang="it-IT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it-IT" sz="14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it-IT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it-IT" sz="14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it-IT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Confronto con i dati del CODATA </a:t>
          </a:r>
          <a:endParaRPr lang="it-IT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it-IT" sz="1400" b="0" i="0" u="none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endParaRPr lang="it-IT" sz="18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328082</xdr:colOff>
      <xdr:row>177</xdr:row>
      <xdr:rowOff>10583</xdr:rowOff>
    </xdr:from>
    <xdr:ext cx="45719" cy="719667"/>
    <xdr:sp macro="" textlink="">
      <xdr:nvSpPr>
        <xdr:cNvPr id="3" name="CasellaDiTesto 2"/>
        <xdr:cNvSpPr txBox="1"/>
      </xdr:nvSpPr>
      <xdr:spPr>
        <a:xfrm flipH="1">
          <a:off x="328082" y="20531666"/>
          <a:ext cx="45719" cy="719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 i="1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4"/>
  <sheetViews>
    <sheetView tabSelected="1" view="pageLayout" zoomScale="78" zoomScaleNormal="100" zoomScalePageLayoutView="78" workbookViewId="0">
      <selection sqref="A1:B1"/>
    </sheetView>
  </sheetViews>
  <sheetFormatPr defaultRowHeight="15" x14ac:dyDescent="0.2"/>
  <cols>
    <col min="1" max="1" width="5.140625" style="27" customWidth="1"/>
    <col min="2" max="2" width="28.5703125" style="27" customWidth="1"/>
    <col min="3" max="3" width="16.140625" style="27" customWidth="1"/>
    <col min="4" max="4" width="11.7109375" style="27" customWidth="1"/>
    <col min="5" max="5" width="22.7109375" style="27" customWidth="1"/>
    <col min="6" max="6" width="19" style="27" customWidth="1"/>
    <col min="7" max="7" width="26.5703125" style="27" customWidth="1"/>
    <col min="8" max="8" width="23.140625" style="27" customWidth="1"/>
    <col min="9" max="9" width="25.85546875" style="27" customWidth="1"/>
    <col min="10" max="16384" width="9.140625" style="27"/>
  </cols>
  <sheetData>
    <row r="2" spans="1:7" x14ac:dyDescent="0.2">
      <c r="A2" s="38"/>
    </row>
    <row r="3" spans="1:7" x14ac:dyDescent="0.2">
      <c r="A3" s="129"/>
    </row>
    <row r="4" spans="1:7" x14ac:dyDescent="0.2">
      <c r="A4" s="1"/>
    </row>
    <row r="5" spans="1:7" x14ac:dyDescent="0.2">
      <c r="A5" s="1"/>
    </row>
    <row r="6" spans="1:7" x14ac:dyDescent="0.2">
      <c r="A6" s="1"/>
    </row>
    <row r="7" spans="1:7" ht="15.75" thickBot="1" x14ac:dyDescent="0.25">
      <c r="A7" s="1"/>
    </row>
    <row r="8" spans="1:7" ht="15.75" thickBot="1" x14ac:dyDescent="0.25">
      <c r="A8" s="1" t="s">
        <v>82</v>
      </c>
      <c r="B8" s="2" t="s">
        <v>0</v>
      </c>
      <c r="C8" s="3" t="s">
        <v>39</v>
      </c>
      <c r="D8" s="4" t="s">
        <v>58</v>
      </c>
      <c r="E8" s="5" t="s">
        <v>95</v>
      </c>
      <c r="F8" s="6" t="s">
        <v>46</v>
      </c>
      <c r="G8" s="146" t="s">
        <v>335</v>
      </c>
    </row>
    <row r="9" spans="1:7" ht="19.5" x14ac:dyDescent="0.2">
      <c r="A9" s="1">
        <v>93</v>
      </c>
      <c r="B9" s="7" t="s">
        <v>1</v>
      </c>
      <c r="C9" s="8" t="s">
        <v>40</v>
      </c>
      <c r="D9" s="9" t="s">
        <v>59</v>
      </c>
      <c r="E9" s="10">
        <v>9.1093837015000008E-31</v>
      </c>
      <c r="F9" s="11" t="s">
        <v>106</v>
      </c>
      <c r="G9" s="177">
        <v>9.1093837015500009E-31</v>
      </c>
    </row>
    <row r="10" spans="1:7" ht="19.5" x14ac:dyDescent="0.2">
      <c r="A10" s="1"/>
      <c r="B10" s="12"/>
      <c r="C10" s="13"/>
      <c r="D10" s="14"/>
      <c r="E10" s="15"/>
      <c r="F10" s="16" t="s">
        <v>107</v>
      </c>
      <c r="G10" s="106">
        <f>G9</f>
        <v>9.1093837015500009E-31</v>
      </c>
    </row>
    <row r="11" spans="1:7" ht="19.5" x14ac:dyDescent="0.2">
      <c r="A11" s="1"/>
      <c r="B11" s="17"/>
      <c r="C11" s="18"/>
      <c r="D11" s="19"/>
      <c r="E11" s="20"/>
      <c r="F11" s="16" t="s">
        <v>331</v>
      </c>
      <c r="G11" s="85">
        <f>G105*G133/G15</f>
        <v>9.1093837015500009E-31</v>
      </c>
    </row>
    <row r="12" spans="1:7" ht="19.5" x14ac:dyDescent="0.2">
      <c r="A12" s="1"/>
      <c r="B12" s="17"/>
      <c r="C12" s="18"/>
      <c r="D12" s="19"/>
      <c r="E12" s="21"/>
      <c r="F12" s="16" t="s">
        <v>108</v>
      </c>
      <c r="G12" s="85">
        <f>G187*G105^3/G266</f>
        <v>9.1093837015500009E-31</v>
      </c>
    </row>
    <row r="13" spans="1:7" ht="20.25" thickBot="1" x14ac:dyDescent="0.25">
      <c r="A13" s="1"/>
      <c r="B13" s="22"/>
      <c r="C13" s="23"/>
      <c r="D13" s="24"/>
      <c r="E13" s="25"/>
      <c r="F13" s="26" t="s">
        <v>109</v>
      </c>
      <c r="G13" s="81">
        <f>G105*G261*G33</f>
        <v>9.1093837015500009E-31</v>
      </c>
    </row>
    <row r="14" spans="1:7" ht="15.75" thickBot="1" x14ac:dyDescent="0.25">
      <c r="C14" s="132"/>
      <c r="F14" s="140"/>
      <c r="G14" s="149"/>
    </row>
    <row r="15" spans="1:7" ht="19.5" x14ac:dyDescent="0.2">
      <c r="A15" s="1">
        <v>55</v>
      </c>
      <c r="B15" s="7" t="s">
        <v>2</v>
      </c>
      <c r="C15" s="8" t="s">
        <v>41</v>
      </c>
      <c r="D15" s="9" t="s">
        <v>60</v>
      </c>
      <c r="E15" s="28">
        <v>2.4263102386699998E-12</v>
      </c>
      <c r="F15" s="11" t="s">
        <v>110</v>
      </c>
      <c r="G15" s="178">
        <v>2.4263102386699998E-12</v>
      </c>
    </row>
    <row r="16" spans="1:7" ht="19.5" x14ac:dyDescent="0.2">
      <c r="A16" s="1"/>
      <c r="B16" s="17"/>
      <c r="C16" s="18"/>
      <c r="D16" s="19"/>
      <c r="E16" s="29"/>
      <c r="F16" s="16" t="s">
        <v>111</v>
      </c>
      <c r="G16" s="179">
        <f>G110/(G11*G36)</f>
        <v>2.4263102386699998E-12</v>
      </c>
    </row>
    <row r="17" spans="1:7" ht="20.25" thickBot="1" x14ac:dyDescent="0.25">
      <c r="A17" s="1"/>
      <c r="B17" s="22"/>
      <c r="C17" s="23"/>
      <c r="D17" s="24"/>
      <c r="E17" s="25"/>
      <c r="F17" s="26" t="s">
        <v>323</v>
      </c>
      <c r="G17" s="180">
        <f>G105*G133/G9</f>
        <v>2.4263102386699998E-12</v>
      </c>
    </row>
    <row r="18" spans="1:7" ht="15.75" thickBot="1" x14ac:dyDescent="0.25">
      <c r="C18" s="132"/>
      <c r="F18" s="140"/>
      <c r="G18" s="181"/>
    </row>
    <row r="19" spans="1:7" ht="14.25" customHeight="1" x14ac:dyDescent="0.2">
      <c r="B19" s="7" t="s">
        <v>12</v>
      </c>
      <c r="C19" s="30" t="s">
        <v>45</v>
      </c>
      <c r="D19" s="9" t="s">
        <v>67</v>
      </c>
      <c r="E19" s="31"/>
      <c r="F19" s="11" t="s">
        <v>112</v>
      </c>
      <c r="G19" s="182"/>
    </row>
    <row r="20" spans="1:7" ht="15.75" customHeight="1" x14ac:dyDescent="0.2">
      <c r="B20" s="32" t="s">
        <v>321</v>
      </c>
      <c r="C20" s="133"/>
      <c r="D20" s="33"/>
      <c r="E20" s="21"/>
      <c r="F20" s="16" t="s">
        <v>113</v>
      </c>
      <c r="G20" s="179">
        <f>G9*G15</f>
        <v>2.210219094304439E-42</v>
      </c>
    </row>
    <row r="21" spans="1:7" ht="19.5" x14ac:dyDescent="0.2">
      <c r="B21" s="17"/>
      <c r="C21" s="18"/>
      <c r="D21" s="19"/>
      <c r="E21" s="21"/>
      <c r="F21" s="16" t="s">
        <v>322</v>
      </c>
      <c r="G21" s="179">
        <f>G105*G133</f>
        <v>2.210219094304439E-42</v>
      </c>
    </row>
    <row r="22" spans="1:7" x14ac:dyDescent="0.2">
      <c r="B22" s="17"/>
      <c r="C22" s="18"/>
      <c r="D22" s="19"/>
      <c r="E22" s="21"/>
      <c r="F22" s="16" t="s">
        <v>54</v>
      </c>
      <c r="G22" s="179">
        <f>G110/G36</f>
        <v>2.210219094304439E-42</v>
      </c>
    </row>
    <row r="23" spans="1:7" ht="15.75" thickBot="1" x14ac:dyDescent="0.25">
      <c r="B23" s="22"/>
      <c r="C23" s="23"/>
      <c r="D23" s="24"/>
      <c r="E23" s="25"/>
      <c r="F23" s="26" t="s">
        <v>97</v>
      </c>
      <c r="G23" s="180">
        <f>G154/G53</f>
        <v>2.210219094304439E-42</v>
      </c>
    </row>
    <row r="24" spans="1:7" ht="15.75" thickBot="1" x14ac:dyDescent="0.25">
      <c r="C24" s="132"/>
      <c r="F24" s="140"/>
      <c r="G24" s="181"/>
    </row>
    <row r="25" spans="1:7" ht="19.5" x14ac:dyDescent="0.35">
      <c r="B25" s="69" t="s">
        <v>453</v>
      </c>
      <c r="C25" s="30" t="s">
        <v>448</v>
      </c>
      <c r="D25" s="155" t="s">
        <v>449</v>
      </c>
      <c r="E25" s="167"/>
      <c r="F25" s="155" t="s">
        <v>456</v>
      </c>
      <c r="G25" s="183"/>
    </row>
    <row r="26" spans="1:7" ht="19.5" x14ac:dyDescent="0.2">
      <c r="B26" s="59"/>
      <c r="C26" s="72"/>
      <c r="D26" s="72"/>
      <c r="E26" s="72"/>
      <c r="F26" s="16" t="s">
        <v>445</v>
      </c>
      <c r="G26" s="184">
        <f>G10/G15</f>
        <v>3.7544183577048983E-19</v>
      </c>
    </row>
    <row r="27" spans="1:7" ht="19.5" x14ac:dyDescent="0.35">
      <c r="B27" s="59"/>
      <c r="C27" s="72"/>
      <c r="D27" s="72"/>
      <c r="E27" s="72"/>
      <c r="F27" s="165" t="s">
        <v>446</v>
      </c>
      <c r="G27" s="184">
        <f>G74/G61</f>
        <v>3.7544183577048983E-19</v>
      </c>
    </row>
    <row r="28" spans="1:7" ht="18" thickBot="1" x14ac:dyDescent="0.25">
      <c r="B28" s="46"/>
      <c r="C28" s="134"/>
      <c r="D28" s="47"/>
      <c r="E28" s="47"/>
      <c r="F28" s="168" t="s">
        <v>447</v>
      </c>
      <c r="G28" s="185">
        <f>G71/G44</f>
        <v>3.7544183577048987E-19</v>
      </c>
    </row>
    <row r="29" spans="1:7" ht="16.5" customHeight="1" x14ac:dyDescent="0.2">
      <c r="C29" s="132"/>
      <c r="E29" s="164"/>
      <c r="F29" s="163"/>
      <c r="G29" s="150"/>
    </row>
    <row r="30" spans="1:7" ht="15.75" thickBot="1" x14ac:dyDescent="0.25">
      <c r="C30" s="132"/>
      <c r="F30" s="140"/>
      <c r="G30" s="96"/>
    </row>
    <row r="31" spans="1:7" ht="15.75" thickBot="1" x14ac:dyDescent="0.25">
      <c r="A31" s="1" t="s">
        <v>82</v>
      </c>
      <c r="B31" s="74" t="s">
        <v>0</v>
      </c>
      <c r="C31" s="75" t="s">
        <v>39</v>
      </c>
      <c r="D31" s="76" t="s">
        <v>58</v>
      </c>
      <c r="E31" s="77" t="s">
        <v>96</v>
      </c>
      <c r="F31" s="78" t="s">
        <v>46</v>
      </c>
      <c r="G31" s="147" t="s">
        <v>335</v>
      </c>
    </row>
    <row r="32" spans="1:7" ht="19.5" x14ac:dyDescent="0.2">
      <c r="A32" s="96">
        <v>225</v>
      </c>
      <c r="B32" s="7" t="s">
        <v>328</v>
      </c>
      <c r="C32" s="8" t="s">
        <v>43</v>
      </c>
      <c r="D32" s="9" t="s">
        <v>62</v>
      </c>
      <c r="E32" s="31">
        <v>8.0932997875929122E-21</v>
      </c>
      <c r="F32" s="11" t="s">
        <v>121</v>
      </c>
      <c r="G32" s="108"/>
    </row>
    <row r="33" spans="1:7" ht="19.5" x14ac:dyDescent="0.2">
      <c r="A33" s="118"/>
      <c r="B33" s="119" t="s">
        <v>329</v>
      </c>
      <c r="C33" s="18"/>
      <c r="D33" s="19"/>
      <c r="E33" s="39"/>
      <c r="F33" s="16" t="s">
        <v>122</v>
      </c>
      <c r="G33" s="85">
        <f>G15/G36</f>
        <v>8.0932997943197085E-21</v>
      </c>
    </row>
    <row r="34" spans="1:7" ht="20.25" thickBot="1" x14ac:dyDescent="0.3">
      <c r="B34" s="17" t="s">
        <v>332</v>
      </c>
      <c r="C34" s="23"/>
      <c r="D34" s="24"/>
      <c r="E34" s="65"/>
      <c r="F34" s="26" t="s">
        <v>123</v>
      </c>
      <c r="G34" s="81">
        <f>G9/(G105*G261)</f>
        <v>8.0932997943197085E-21</v>
      </c>
    </row>
    <row r="35" spans="1:7" ht="15.75" thickBot="1" x14ac:dyDescent="0.25">
      <c r="B35" s="121"/>
      <c r="C35" s="41"/>
      <c r="D35" s="42"/>
      <c r="E35" s="43"/>
      <c r="F35" s="44"/>
      <c r="G35" s="109"/>
    </row>
    <row r="36" spans="1:7" ht="17.25" x14ac:dyDescent="0.2">
      <c r="A36" s="1">
        <v>226</v>
      </c>
      <c r="B36" s="7" t="s">
        <v>4</v>
      </c>
      <c r="C36" s="8" t="s">
        <v>114</v>
      </c>
      <c r="D36" s="9" t="s">
        <v>115</v>
      </c>
      <c r="E36" s="31">
        <v>299792458</v>
      </c>
      <c r="F36" s="11" t="s">
        <v>48</v>
      </c>
      <c r="G36" s="188">
        <v>299792458</v>
      </c>
    </row>
    <row r="37" spans="1:7" ht="19.5" x14ac:dyDescent="0.2">
      <c r="A37" s="1">
        <v>317</v>
      </c>
      <c r="B37" s="17"/>
      <c r="C37" s="34"/>
      <c r="D37" s="19"/>
      <c r="E37" s="21"/>
      <c r="F37" s="16" t="s">
        <v>116</v>
      </c>
      <c r="G37" s="117">
        <f>1/(G273*G218)^0.5</f>
        <v>299792458</v>
      </c>
    </row>
    <row r="38" spans="1:7" ht="20.25" thickBot="1" x14ac:dyDescent="0.25">
      <c r="A38" s="1"/>
      <c r="B38" s="22"/>
      <c r="C38" s="23"/>
      <c r="D38" s="24"/>
      <c r="E38" s="25"/>
      <c r="F38" s="26" t="s">
        <v>459</v>
      </c>
      <c r="G38" s="79">
        <f>(G187*G310)^0.5</f>
        <v>299792458</v>
      </c>
    </row>
    <row r="39" spans="1:7" ht="15.75" thickBot="1" x14ac:dyDescent="0.25">
      <c r="C39" s="132"/>
      <c r="F39" s="140"/>
      <c r="G39" s="189"/>
    </row>
    <row r="40" spans="1:7" ht="18" customHeight="1" x14ac:dyDescent="0.2">
      <c r="B40" s="124" t="s">
        <v>366</v>
      </c>
      <c r="C40" s="131" t="s">
        <v>393</v>
      </c>
      <c r="D40" s="70" t="s">
        <v>360</v>
      </c>
      <c r="E40" s="123">
        <v>299792458</v>
      </c>
      <c r="F40" s="141" t="s">
        <v>368</v>
      </c>
      <c r="G40" s="152"/>
    </row>
    <row r="41" spans="1:7" ht="17.25" customHeight="1" thickBot="1" x14ac:dyDescent="0.25">
      <c r="B41" s="46"/>
      <c r="C41" s="134"/>
      <c r="D41" s="47"/>
      <c r="E41" s="47"/>
      <c r="F41" s="142" t="s">
        <v>373</v>
      </c>
      <c r="G41" s="120">
        <f>G15/G33</f>
        <v>299792458</v>
      </c>
    </row>
    <row r="42" spans="1:7" ht="17.25" customHeight="1" thickBot="1" x14ac:dyDescent="0.25">
      <c r="B42" s="48"/>
      <c r="C42" s="135"/>
      <c r="D42" s="48"/>
      <c r="E42" s="48"/>
      <c r="F42" s="143"/>
      <c r="G42" s="190"/>
    </row>
    <row r="43" spans="1:7" ht="17.25" customHeight="1" x14ac:dyDescent="0.2">
      <c r="B43" s="69" t="s">
        <v>461</v>
      </c>
      <c r="C43" s="131" t="s">
        <v>390</v>
      </c>
      <c r="D43" s="71"/>
      <c r="E43" s="71"/>
      <c r="F43" s="169" t="s">
        <v>460</v>
      </c>
      <c r="G43" s="152"/>
    </row>
    <row r="44" spans="1:7" ht="17.25" customHeight="1" thickBot="1" x14ac:dyDescent="0.25">
      <c r="B44" s="46"/>
      <c r="C44" s="134"/>
      <c r="D44" s="47"/>
      <c r="E44" s="47"/>
      <c r="F44" s="142" t="s">
        <v>419</v>
      </c>
      <c r="G44" s="191">
        <f>G15*G41</f>
        <v>7.2738951032144585E-4</v>
      </c>
    </row>
    <row r="45" spans="1:7" ht="15.75" thickBot="1" x14ac:dyDescent="0.25">
      <c r="C45" s="132"/>
      <c r="F45" s="140"/>
      <c r="G45" s="189"/>
    </row>
    <row r="46" spans="1:7" ht="18" customHeight="1" x14ac:dyDescent="0.2">
      <c r="B46" s="69" t="s">
        <v>382</v>
      </c>
      <c r="C46" s="131" t="s">
        <v>389</v>
      </c>
      <c r="D46" s="155" t="s">
        <v>360</v>
      </c>
      <c r="E46" s="71"/>
      <c r="F46" s="141" t="s">
        <v>364</v>
      </c>
      <c r="G46" s="152"/>
    </row>
    <row r="47" spans="1:7" ht="21" customHeight="1" thickBot="1" x14ac:dyDescent="0.25">
      <c r="B47" s="46"/>
      <c r="C47" s="134"/>
      <c r="D47" s="47"/>
      <c r="E47" s="47"/>
      <c r="F47" s="142" t="s">
        <v>462</v>
      </c>
      <c r="G47" s="120">
        <f>G36</f>
        <v>299792458</v>
      </c>
    </row>
    <row r="48" spans="1:7" ht="15.75" thickBot="1" x14ac:dyDescent="0.25">
      <c r="C48" s="132"/>
      <c r="F48" s="140"/>
      <c r="G48" s="189"/>
    </row>
    <row r="49" spans="1:7" ht="19.5" x14ac:dyDescent="0.2">
      <c r="B49" s="69" t="s">
        <v>383</v>
      </c>
      <c r="C49" s="8" t="s">
        <v>391</v>
      </c>
      <c r="D49" s="9" t="s">
        <v>125</v>
      </c>
      <c r="E49" s="71"/>
      <c r="F49" s="141" t="s">
        <v>443</v>
      </c>
      <c r="G49" s="152">
        <f>G47*G41</f>
        <v>8.987551787368176E+16</v>
      </c>
    </row>
    <row r="50" spans="1:7" ht="17.25" customHeight="1" thickBot="1" x14ac:dyDescent="0.25">
      <c r="B50" s="46"/>
      <c r="C50" s="134"/>
      <c r="D50" s="47"/>
      <c r="E50" s="47"/>
      <c r="F50" s="26" t="s">
        <v>444</v>
      </c>
      <c r="G50" s="120">
        <f>G36^2</f>
        <v>8.987551787368176E+16</v>
      </c>
    </row>
    <row r="51" spans="1:7" ht="17.25" customHeight="1" thickBot="1" x14ac:dyDescent="0.25">
      <c r="B51" s="48"/>
      <c r="C51" s="135"/>
      <c r="D51" s="48"/>
      <c r="E51" s="48"/>
      <c r="F51" s="44"/>
      <c r="G51" s="190"/>
    </row>
    <row r="52" spans="1:7" ht="17.25" customHeight="1" x14ac:dyDescent="0.2">
      <c r="B52" s="69" t="s">
        <v>377</v>
      </c>
      <c r="C52" s="8" t="s">
        <v>124</v>
      </c>
      <c r="D52" s="9" t="s">
        <v>501</v>
      </c>
      <c r="E52" s="71"/>
      <c r="F52" s="141" t="s">
        <v>480</v>
      </c>
      <c r="G52" s="152"/>
    </row>
    <row r="53" spans="1:7" ht="17.25" customHeight="1" thickBot="1" x14ac:dyDescent="0.25">
      <c r="B53" s="46" t="s">
        <v>374</v>
      </c>
      <c r="C53" s="134"/>
      <c r="D53" s="47"/>
      <c r="E53" s="47"/>
      <c r="F53" s="142" t="s">
        <v>481</v>
      </c>
      <c r="G53" s="120">
        <f>G50/G15</f>
        <v>3.7042055233195446E+28</v>
      </c>
    </row>
    <row r="54" spans="1:7" ht="15.75" thickBot="1" x14ac:dyDescent="0.25">
      <c r="B54" s="48"/>
      <c r="C54" s="135"/>
      <c r="D54" s="48"/>
      <c r="E54" s="48"/>
      <c r="F54" s="143"/>
      <c r="G54" s="190"/>
    </row>
    <row r="55" spans="1:7" ht="19.5" x14ac:dyDescent="0.2">
      <c r="B55" s="69" t="s">
        <v>450</v>
      </c>
      <c r="C55" s="131" t="s">
        <v>394</v>
      </c>
      <c r="D55" s="9" t="s">
        <v>502</v>
      </c>
      <c r="E55" s="70"/>
      <c r="F55" s="141" t="s">
        <v>451</v>
      </c>
      <c r="G55" s="152"/>
    </row>
    <row r="56" spans="1:7" ht="20.25" thickBot="1" x14ac:dyDescent="0.25">
      <c r="B56" s="46"/>
      <c r="C56" s="134"/>
      <c r="D56" s="47"/>
      <c r="E56" s="173"/>
      <c r="F56" s="142" t="s">
        <v>402</v>
      </c>
      <c r="G56" s="120">
        <f>G15*G37^2</f>
        <v>218065.88922268263</v>
      </c>
    </row>
    <row r="57" spans="1:7" x14ac:dyDescent="0.2">
      <c r="B57" s="48"/>
      <c r="C57" s="135"/>
      <c r="D57" s="48"/>
      <c r="E57" s="48"/>
      <c r="F57" s="143"/>
      <c r="G57" s="127"/>
    </row>
    <row r="58" spans="1:7" ht="16.5" customHeight="1" thickBot="1" x14ac:dyDescent="0.25"/>
    <row r="59" spans="1:7" ht="18" customHeight="1" thickBot="1" x14ac:dyDescent="0.25">
      <c r="A59" s="1" t="s">
        <v>82</v>
      </c>
      <c r="B59" s="2" t="s">
        <v>0</v>
      </c>
      <c r="C59" s="3" t="s">
        <v>39</v>
      </c>
      <c r="D59" s="4" t="s">
        <v>58</v>
      </c>
      <c r="E59" s="5" t="s">
        <v>95</v>
      </c>
      <c r="F59" s="6" t="s">
        <v>46</v>
      </c>
      <c r="G59" s="146" t="s">
        <v>335</v>
      </c>
    </row>
    <row r="60" spans="1:7" ht="17.25" customHeight="1" x14ac:dyDescent="0.2">
      <c r="B60" s="69" t="s">
        <v>363</v>
      </c>
      <c r="C60" s="131" t="s">
        <v>392</v>
      </c>
      <c r="D60" s="70" t="s">
        <v>379</v>
      </c>
      <c r="E60" s="71"/>
      <c r="F60" s="176" t="s">
        <v>432</v>
      </c>
      <c r="G60" s="128"/>
    </row>
    <row r="61" spans="1:7" ht="19.5" x14ac:dyDescent="0.2">
      <c r="B61" s="59"/>
      <c r="C61" s="136"/>
      <c r="D61" s="72"/>
      <c r="E61" s="160"/>
      <c r="F61" s="144" t="s">
        <v>376</v>
      </c>
      <c r="G61" s="113">
        <f>1/G33</f>
        <v>1.2355899638140813E+20</v>
      </c>
    </row>
    <row r="62" spans="1:7" ht="18.75" customHeight="1" thickBot="1" x14ac:dyDescent="0.25">
      <c r="B62" s="46"/>
      <c r="C62" s="134"/>
      <c r="D62" s="47"/>
      <c r="E62" s="47"/>
      <c r="F62" s="142" t="s">
        <v>369</v>
      </c>
      <c r="G62" s="110">
        <f>G44/G15^2</f>
        <v>1.2355899638140812E+20</v>
      </c>
    </row>
    <row r="63" spans="1:7" ht="15.75" thickBot="1" x14ac:dyDescent="0.25">
      <c r="C63" s="132"/>
      <c r="F63" s="140"/>
      <c r="G63" s="96"/>
    </row>
    <row r="64" spans="1:7" ht="19.5" x14ac:dyDescent="0.35">
      <c r="B64" s="124" t="s">
        <v>361</v>
      </c>
      <c r="C64" s="131" t="s">
        <v>389</v>
      </c>
      <c r="D64" s="70" t="s">
        <v>365</v>
      </c>
      <c r="E64" s="123"/>
      <c r="F64" s="141" t="s">
        <v>380</v>
      </c>
      <c r="G64" s="151"/>
    </row>
    <row r="65" spans="1:7" ht="20.25" thickBot="1" x14ac:dyDescent="0.25">
      <c r="B65" s="46"/>
      <c r="C65" s="134"/>
      <c r="D65" s="47"/>
      <c r="E65" s="47"/>
      <c r="F65" s="142" t="s">
        <v>367</v>
      </c>
      <c r="G65" s="120">
        <f>G9/G33</f>
        <v>1.1255463078166747E-10</v>
      </c>
    </row>
    <row r="66" spans="1:7" ht="16.5" customHeight="1" thickBot="1" x14ac:dyDescent="0.25">
      <c r="C66" s="132"/>
      <c r="F66" s="140"/>
      <c r="G66" s="189"/>
    </row>
    <row r="67" spans="1:7" ht="16.5" customHeight="1" x14ac:dyDescent="0.2">
      <c r="B67" s="124" t="s">
        <v>384</v>
      </c>
      <c r="C67" s="131" t="s">
        <v>395</v>
      </c>
      <c r="D67" s="70" t="s">
        <v>360</v>
      </c>
      <c r="E67" s="123"/>
      <c r="F67" s="141" t="s">
        <v>420</v>
      </c>
      <c r="G67" s="152"/>
    </row>
    <row r="68" spans="1:7" s="48" customFormat="1" ht="20.25" thickBot="1" x14ac:dyDescent="0.25">
      <c r="B68" s="46"/>
      <c r="C68" s="134"/>
      <c r="D68" s="47"/>
      <c r="E68" s="47"/>
      <c r="F68" s="142" t="s">
        <v>421</v>
      </c>
      <c r="G68" s="120">
        <f>G10*G37/G16</f>
        <v>1.1255463078166748E-10</v>
      </c>
    </row>
    <row r="69" spans="1:7" s="48" customFormat="1" ht="15" customHeight="1" thickBot="1" x14ac:dyDescent="0.25">
      <c r="A69" s="27"/>
      <c r="G69" s="192"/>
    </row>
    <row r="70" spans="1:7" ht="19.5" x14ac:dyDescent="0.2">
      <c r="B70" s="69" t="s">
        <v>362</v>
      </c>
      <c r="C70" s="131" t="s">
        <v>396</v>
      </c>
      <c r="D70" s="155" t="s">
        <v>503</v>
      </c>
      <c r="E70" s="71"/>
      <c r="F70" s="141" t="s">
        <v>464</v>
      </c>
      <c r="G70" s="152"/>
    </row>
    <row r="71" spans="1:7" ht="20.25" thickBot="1" x14ac:dyDescent="0.25">
      <c r="B71" s="46" t="s">
        <v>371</v>
      </c>
      <c r="C71" s="134"/>
      <c r="D71" s="47"/>
      <c r="E71" s="47"/>
      <c r="F71" s="142" t="s">
        <v>465</v>
      </c>
      <c r="G71" s="191">
        <f>G9*G36</f>
        <v>2.7309245307528132E-22</v>
      </c>
    </row>
    <row r="72" spans="1:7" ht="18.75" customHeight="1" thickBot="1" x14ac:dyDescent="0.25">
      <c r="C72" s="132"/>
      <c r="F72" s="140"/>
      <c r="G72" s="189"/>
    </row>
    <row r="73" spans="1:7" ht="19.5" x14ac:dyDescent="0.2">
      <c r="B73" s="69" t="s">
        <v>431</v>
      </c>
      <c r="C73" s="131" t="s">
        <v>397</v>
      </c>
      <c r="D73" s="70" t="s">
        <v>379</v>
      </c>
      <c r="E73" s="71"/>
      <c r="F73" s="141" t="s">
        <v>429</v>
      </c>
      <c r="G73" s="152">
        <f>G71/G16^2</f>
        <v>46.389216427395176</v>
      </c>
    </row>
    <row r="74" spans="1:7" ht="15" customHeight="1" x14ac:dyDescent="0.2">
      <c r="B74" s="59"/>
      <c r="C74" s="136"/>
      <c r="D74" s="72"/>
      <c r="F74" s="144" t="s">
        <v>482</v>
      </c>
      <c r="G74" s="126">
        <f>G65/G15</f>
        <v>46.389216427395176</v>
      </c>
    </row>
    <row r="75" spans="1:7" ht="18.75" customHeight="1" thickBot="1" x14ac:dyDescent="0.25">
      <c r="B75" s="46"/>
      <c r="C75" s="134"/>
      <c r="D75" s="47"/>
      <c r="E75" s="47"/>
      <c r="F75" s="142" t="s">
        <v>483</v>
      </c>
      <c r="G75" s="120">
        <f>G71/G15^2</f>
        <v>46.389216427395176</v>
      </c>
    </row>
    <row r="76" spans="1:7" ht="19.5" customHeight="1" thickBot="1" x14ac:dyDescent="0.25">
      <c r="C76" s="132"/>
      <c r="F76" s="140"/>
      <c r="G76" s="96"/>
    </row>
    <row r="77" spans="1:7" ht="19.5" x14ac:dyDescent="0.2">
      <c r="B77" s="69" t="s">
        <v>452</v>
      </c>
      <c r="C77" s="131" t="s">
        <v>479</v>
      </c>
      <c r="D77" s="70" t="s">
        <v>78</v>
      </c>
      <c r="E77" s="71"/>
      <c r="F77" s="141" t="s">
        <v>385</v>
      </c>
      <c r="G77" s="161"/>
    </row>
    <row r="78" spans="1:7" ht="15.75" customHeight="1" thickBot="1" x14ac:dyDescent="0.25">
      <c r="B78" s="46"/>
      <c r="C78" s="134"/>
      <c r="D78" s="47"/>
      <c r="E78" s="47"/>
      <c r="F78" s="142" t="s">
        <v>386</v>
      </c>
      <c r="G78" s="187">
        <f>G10*G37^2</f>
        <v>8.1871057768688244E-14</v>
      </c>
    </row>
    <row r="79" spans="1:7" ht="17.25" customHeight="1" thickBot="1" x14ac:dyDescent="0.25">
      <c r="G79" s="193"/>
    </row>
    <row r="80" spans="1:7" ht="19.5" x14ac:dyDescent="0.2">
      <c r="B80" s="69" t="s">
        <v>387</v>
      </c>
      <c r="C80" s="131" t="s">
        <v>398</v>
      </c>
      <c r="D80" s="70" t="s">
        <v>66</v>
      </c>
      <c r="E80" s="71"/>
      <c r="F80" s="141" t="s">
        <v>442</v>
      </c>
      <c r="G80" s="186"/>
    </row>
    <row r="81" spans="1:7" ht="16.5" customHeight="1" thickBot="1" x14ac:dyDescent="0.25">
      <c r="B81" s="46"/>
      <c r="C81" s="134"/>
      <c r="D81" s="47"/>
      <c r="E81" s="47"/>
      <c r="F81" s="142" t="s">
        <v>426</v>
      </c>
      <c r="G81" s="187">
        <f>G10*G36^2/G15</f>
        <v>3.374302942131855E-2</v>
      </c>
    </row>
    <row r="82" spans="1:7" ht="15" customHeight="1" thickBot="1" x14ac:dyDescent="0.25">
      <c r="C82" s="132"/>
      <c r="F82" s="140"/>
      <c r="G82" s="96"/>
    </row>
    <row r="83" spans="1:7" ht="17.25" customHeight="1" x14ac:dyDescent="0.2">
      <c r="B83" s="69" t="s">
        <v>466</v>
      </c>
      <c r="C83" s="8" t="s">
        <v>477</v>
      </c>
      <c r="D83" s="9" t="s">
        <v>478</v>
      </c>
      <c r="E83" s="166"/>
      <c r="F83" s="11" t="s">
        <v>424</v>
      </c>
      <c r="G83" s="152"/>
    </row>
    <row r="84" spans="1:7" ht="20.25" thickBot="1" x14ac:dyDescent="0.25">
      <c r="B84" s="46" t="s">
        <v>463</v>
      </c>
      <c r="C84" s="134"/>
      <c r="D84" s="47"/>
      <c r="E84" s="47"/>
      <c r="F84" s="142" t="s">
        <v>425</v>
      </c>
      <c r="G84" s="110">
        <f>G10*G37^2/G16</f>
        <v>3.374302942131855E-2</v>
      </c>
    </row>
    <row r="85" spans="1:7" ht="17.25" customHeight="1" x14ac:dyDescent="0.2"/>
    <row r="86" spans="1:7" ht="17.25" customHeight="1" thickBot="1" x14ac:dyDescent="0.25"/>
    <row r="87" spans="1:7" ht="18" customHeight="1" thickBot="1" x14ac:dyDescent="0.25">
      <c r="A87" s="1" t="s">
        <v>82</v>
      </c>
      <c r="B87" s="2" t="s">
        <v>0</v>
      </c>
      <c r="C87" s="3" t="s">
        <v>39</v>
      </c>
      <c r="D87" s="4" t="s">
        <v>58</v>
      </c>
      <c r="E87" s="5" t="s">
        <v>96</v>
      </c>
      <c r="F87" s="6" t="s">
        <v>46</v>
      </c>
      <c r="G87" s="148" t="s">
        <v>335</v>
      </c>
    </row>
    <row r="88" spans="1:7" ht="17.25" customHeight="1" x14ac:dyDescent="0.2">
      <c r="B88" s="69" t="s">
        <v>454</v>
      </c>
      <c r="C88" s="131" t="s">
        <v>458</v>
      </c>
      <c r="D88" s="155" t="s">
        <v>504</v>
      </c>
      <c r="E88" s="71"/>
      <c r="F88" s="141" t="s">
        <v>457</v>
      </c>
      <c r="G88" s="128"/>
    </row>
    <row r="89" spans="1:7" ht="17.25" customHeight="1" thickBot="1" x14ac:dyDescent="0.25">
      <c r="B89" s="46"/>
      <c r="C89" s="134"/>
      <c r="D89" s="47"/>
      <c r="E89" s="47"/>
      <c r="F89" s="26" t="s">
        <v>455</v>
      </c>
      <c r="G89" s="110">
        <f>G15/G10</f>
        <v>2.6635284209810514E+18</v>
      </c>
    </row>
    <row r="90" spans="1:7" ht="17.25" customHeight="1" thickBot="1" x14ac:dyDescent="0.25">
      <c r="B90" s="48"/>
      <c r="C90" s="135"/>
      <c r="D90" s="48"/>
      <c r="E90" s="48"/>
      <c r="F90" s="143"/>
      <c r="G90" s="127"/>
    </row>
    <row r="91" spans="1:7" ht="17.25" customHeight="1" x14ac:dyDescent="0.2">
      <c r="B91" s="124" t="s">
        <v>370</v>
      </c>
      <c r="C91" s="131" t="s">
        <v>395</v>
      </c>
      <c r="D91" s="70" t="s">
        <v>505</v>
      </c>
      <c r="E91" s="123"/>
      <c r="F91" s="141" t="s">
        <v>423</v>
      </c>
      <c r="G91" s="161"/>
    </row>
    <row r="92" spans="1:7" ht="17.25" customHeight="1" thickBot="1" x14ac:dyDescent="0.25">
      <c r="B92" s="46"/>
      <c r="C92" s="134"/>
      <c r="D92" s="47"/>
      <c r="E92" s="47"/>
      <c r="F92" s="142" t="s">
        <v>422</v>
      </c>
      <c r="G92" s="110">
        <f>G44/G9</f>
        <v>7.9850573227876811E+26</v>
      </c>
    </row>
    <row r="93" spans="1:7" ht="17.25" customHeight="1" thickBot="1" x14ac:dyDescent="0.25">
      <c r="C93" s="132"/>
      <c r="F93" s="140"/>
      <c r="G93" s="149"/>
    </row>
    <row r="94" spans="1:7" ht="15" customHeight="1" x14ac:dyDescent="0.2">
      <c r="B94" s="69" t="s">
        <v>388</v>
      </c>
      <c r="C94" s="131" t="s">
        <v>403</v>
      </c>
      <c r="D94" s="70" t="s">
        <v>506</v>
      </c>
      <c r="E94" s="71"/>
      <c r="F94" s="141" t="s">
        <v>428</v>
      </c>
      <c r="G94" s="128"/>
    </row>
    <row r="95" spans="1:7" ht="16.5" customHeight="1" thickBot="1" x14ac:dyDescent="0.4">
      <c r="B95" s="46" t="s">
        <v>404</v>
      </c>
      <c r="C95" s="134"/>
      <c r="D95" s="47"/>
      <c r="E95" s="47"/>
      <c r="F95" s="142" t="s">
        <v>427</v>
      </c>
      <c r="G95" s="110">
        <f>G15*G36^2/G10</f>
        <v>2.3938599620694185E+35</v>
      </c>
    </row>
    <row r="96" spans="1:7" ht="15.75" thickBot="1" x14ac:dyDescent="0.25">
      <c r="B96" s="48"/>
      <c r="C96" s="135"/>
      <c r="D96" s="48"/>
      <c r="E96" s="48"/>
      <c r="F96" s="143"/>
      <c r="G96" s="149"/>
    </row>
    <row r="97" spans="1:7" ht="19.5" x14ac:dyDescent="0.2">
      <c r="B97" s="69" t="s">
        <v>430</v>
      </c>
      <c r="C97" s="8" t="s">
        <v>124</v>
      </c>
      <c r="D97" s="9" t="s">
        <v>507</v>
      </c>
      <c r="E97" s="71"/>
      <c r="F97" s="176" t="s">
        <v>436</v>
      </c>
      <c r="G97" s="128"/>
    </row>
    <row r="98" spans="1:7" ht="19.5" x14ac:dyDescent="0.2">
      <c r="B98" s="59"/>
      <c r="C98" s="136"/>
      <c r="D98" s="72"/>
      <c r="E98" s="160"/>
      <c r="F98" s="144" t="s">
        <v>437</v>
      </c>
      <c r="G98" s="113">
        <f>G84/G15</f>
        <v>13907137217.462778</v>
      </c>
    </row>
    <row r="99" spans="1:7" ht="20.25" thickBot="1" x14ac:dyDescent="0.25">
      <c r="A99" s="40"/>
      <c r="B99" s="46"/>
      <c r="C99" s="134"/>
      <c r="D99" s="47"/>
      <c r="E99" s="47"/>
      <c r="F99" s="142" t="s">
        <v>438</v>
      </c>
      <c r="G99" s="110">
        <f>G78/G15^2</f>
        <v>13907137217.462778</v>
      </c>
    </row>
    <row r="100" spans="1:7" ht="15.75" thickBot="1" x14ac:dyDescent="0.25">
      <c r="A100" s="40"/>
      <c r="C100" s="132"/>
      <c r="F100" s="140"/>
      <c r="G100" s="149"/>
    </row>
    <row r="101" spans="1:7" ht="15" customHeight="1" x14ac:dyDescent="0.2">
      <c r="B101" s="69" t="s">
        <v>372</v>
      </c>
      <c r="C101" s="131" t="s">
        <v>401</v>
      </c>
      <c r="D101" s="70" t="s">
        <v>381</v>
      </c>
      <c r="E101" s="71"/>
      <c r="F101" s="141" t="s">
        <v>70</v>
      </c>
      <c r="G101" s="128"/>
    </row>
    <row r="102" spans="1:7" ht="15.75" customHeight="1" x14ac:dyDescent="0.2">
      <c r="B102" s="59" t="s">
        <v>378</v>
      </c>
      <c r="C102" s="139"/>
      <c r="D102" s="125"/>
      <c r="E102" s="160"/>
      <c r="F102" s="144" t="s">
        <v>375</v>
      </c>
      <c r="G102" s="113">
        <f>G164/G15^2</f>
        <v>1.7183519171282299E+30</v>
      </c>
    </row>
    <row r="103" spans="1:7" ht="20.25" thickBot="1" x14ac:dyDescent="0.25">
      <c r="A103" s="1"/>
      <c r="B103" s="46"/>
      <c r="C103" s="134"/>
      <c r="D103" s="47"/>
      <c r="E103" s="47"/>
      <c r="F103" s="142" t="s">
        <v>486</v>
      </c>
      <c r="G103" s="194">
        <f>G61*G98</f>
        <v>1.7183519171282299E+30</v>
      </c>
    </row>
    <row r="104" spans="1:7" ht="15.75" thickBot="1" x14ac:dyDescent="0.25">
      <c r="A104" s="1"/>
      <c r="G104" s="149"/>
    </row>
    <row r="105" spans="1:7" x14ac:dyDescent="0.2">
      <c r="A105" s="1"/>
      <c r="B105" s="7" t="s">
        <v>3</v>
      </c>
      <c r="C105" s="8" t="s">
        <v>42</v>
      </c>
      <c r="D105" s="9" t="s">
        <v>61</v>
      </c>
      <c r="E105" s="35">
        <v>1.6021766339999999E-19</v>
      </c>
      <c r="F105" s="11" t="s">
        <v>47</v>
      </c>
      <c r="G105" s="108">
        <v>1.6021766339999999E-19</v>
      </c>
    </row>
    <row r="106" spans="1:7" ht="19.5" x14ac:dyDescent="0.2">
      <c r="A106" s="40">
        <v>119</v>
      </c>
      <c r="B106" s="17"/>
      <c r="C106" s="18"/>
      <c r="D106" s="19"/>
      <c r="E106" s="53"/>
      <c r="F106" s="16" t="s">
        <v>120</v>
      </c>
      <c r="G106" s="85">
        <f>2/(G187*G249)</f>
        <v>1.6021766339999997E-19</v>
      </c>
    </row>
    <row r="107" spans="1:7" ht="20.25" thickBot="1" x14ac:dyDescent="0.25">
      <c r="B107" s="22"/>
      <c r="C107" s="23"/>
      <c r="D107" s="24"/>
      <c r="E107" s="25"/>
      <c r="F107" s="26" t="s">
        <v>495</v>
      </c>
      <c r="G107" s="81">
        <f>G9*G15/G133</f>
        <v>1.6021766339999999E-19</v>
      </c>
    </row>
    <row r="108" spans="1:7" ht="15.75" thickBot="1" x14ac:dyDescent="0.25">
      <c r="A108" s="1"/>
      <c r="B108" s="121"/>
      <c r="C108" s="41"/>
      <c r="D108" s="42"/>
      <c r="E108" s="61"/>
      <c r="F108" s="44"/>
      <c r="G108" s="109"/>
    </row>
    <row r="109" spans="1:7" ht="17.25" x14ac:dyDescent="0.2">
      <c r="A109" s="1">
        <v>258</v>
      </c>
      <c r="B109" s="7" t="s">
        <v>6</v>
      </c>
      <c r="C109" s="8" t="s">
        <v>117</v>
      </c>
      <c r="D109" s="9" t="s">
        <v>63</v>
      </c>
      <c r="E109" s="31"/>
      <c r="F109" s="11" t="s">
        <v>49</v>
      </c>
      <c r="G109" s="107"/>
    </row>
    <row r="110" spans="1:7" ht="19.5" x14ac:dyDescent="0.2">
      <c r="B110" s="17"/>
      <c r="C110" s="18"/>
      <c r="D110" s="19"/>
      <c r="E110" s="20"/>
      <c r="F110" s="16" t="s">
        <v>118</v>
      </c>
      <c r="G110" s="85">
        <f>G9*G15*G36</f>
        <v>6.6260701500006156E-34</v>
      </c>
    </row>
    <row r="111" spans="1:7" ht="19.5" x14ac:dyDescent="0.2">
      <c r="A111" s="1"/>
      <c r="B111" s="17"/>
      <c r="C111" s="18"/>
      <c r="D111" s="19"/>
      <c r="E111" s="21"/>
      <c r="F111" s="16" t="s">
        <v>320</v>
      </c>
      <c r="G111" s="85">
        <f>G105*G133*G36</f>
        <v>6.6260701500006156E-34</v>
      </c>
    </row>
    <row r="112" spans="1:7" ht="20.25" thickBot="1" x14ac:dyDescent="0.25">
      <c r="A112" s="1"/>
      <c r="B112" s="22"/>
      <c r="C112" s="23"/>
      <c r="D112" s="24"/>
      <c r="E112" s="25"/>
      <c r="F112" s="26" t="s">
        <v>119</v>
      </c>
      <c r="G112" s="81">
        <f>G105*G256</f>
        <v>6.6260701500006156E-34</v>
      </c>
    </row>
    <row r="113" spans="1:7" x14ac:dyDescent="0.2">
      <c r="C113" s="132"/>
      <c r="F113" s="140"/>
      <c r="G113" s="149"/>
    </row>
    <row r="114" spans="1:7" ht="15.75" thickBot="1" x14ac:dyDescent="0.25">
      <c r="C114" s="132"/>
      <c r="F114" s="140"/>
      <c r="G114" s="149"/>
    </row>
    <row r="115" spans="1:7" ht="15.75" thickBot="1" x14ac:dyDescent="0.25">
      <c r="A115" s="1" t="s">
        <v>82</v>
      </c>
      <c r="B115" s="74" t="s">
        <v>0</v>
      </c>
      <c r="C115" s="75" t="s">
        <v>39</v>
      </c>
      <c r="D115" s="76" t="s">
        <v>58</v>
      </c>
      <c r="E115" s="77" t="s">
        <v>96</v>
      </c>
      <c r="F115" s="78" t="s">
        <v>46</v>
      </c>
      <c r="G115" s="147" t="s">
        <v>335</v>
      </c>
    </row>
    <row r="116" spans="1:7" ht="19.5" x14ac:dyDescent="0.2">
      <c r="A116" s="27">
        <v>83</v>
      </c>
      <c r="B116" s="49" t="s">
        <v>9</v>
      </c>
      <c r="C116" s="8" t="s">
        <v>176</v>
      </c>
      <c r="D116" s="50" t="s">
        <v>177</v>
      </c>
      <c r="E116" s="28">
        <v>175882001076</v>
      </c>
      <c r="F116" s="11" t="s">
        <v>178</v>
      </c>
      <c r="G116" s="108">
        <f>G105/G9</f>
        <v>175882001076.25092</v>
      </c>
    </row>
    <row r="117" spans="1:7" ht="19.5" x14ac:dyDescent="0.2">
      <c r="A117" s="1"/>
      <c r="B117" s="59"/>
      <c r="C117" s="18"/>
      <c r="D117" s="45"/>
      <c r="E117" s="20"/>
      <c r="F117" s="16" t="s">
        <v>308</v>
      </c>
      <c r="G117" s="85">
        <f>G15/G133</f>
        <v>175882001076.25092</v>
      </c>
    </row>
    <row r="118" spans="1:7" ht="15" customHeight="1" thickBot="1" x14ac:dyDescent="0.25">
      <c r="B118" s="55"/>
      <c r="C118" s="23"/>
      <c r="D118" s="56"/>
      <c r="E118" s="170"/>
      <c r="F118" s="26" t="s">
        <v>179</v>
      </c>
      <c r="G118" s="81">
        <f>G266/G110</f>
        <v>175882001076.25095</v>
      </c>
    </row>
    <row r="119" spans="1:7" ht="15.75" thickBot="1" x14ac:dyDescent="0.25">
      <c r="B119" s="62"/>
      <c r="C119" s="41"/>
      <c r="D119" s="63"/>
      <c r="E119" s="61"/>
      <c r="F119" s="44"/>
      <c r="G119" s="109"/>
    </row>
    <row r="120" spans="1:7" ht="17.25" x14ac:dyDescent="0.2">
      <c r="B120" s="7" t="s">
        <v>27</v>
      </c>
      <c r="C120" s="30" t="s">
        <v>212</v>
      </c>
      <c r="D120" s="50" t="s">
        <v>508</v>
      </c>
      <c r="E120" s="28">
        <v>3.6369475515999998E-4</v>
      </c>
      <c r="F120" s="11" t="s">
        <v>56</v>
      </c>
      <c r="G120" s="108"/>
    </row>
    <row r="121" spans="1:7" ht="20.25" thickBot="1" x14ac:dyDescent="0.25">
      <c r="A121" s="1">
        <v>286</v>
      </c>
      <c r="B121" s="55"/>
      <c r="C121" s="23"/>
      <c r="D121" s="56"/>
      <c r="E121" s="90"/>
      <c r="F121" s="26" t="s">
        <v>213</v>
      </c>
      <c r="G121" s="81">
        <f>G15^2/(2*G33)</f>
        <v>3.6369475516072298E-4</v>
      </c>
    </row>
    <row r="122" spans="1:7" ht="15.75" thickBot="1" x14ac:dyDescent="0.25">
      <c r="A122" s="48"/>
      <c r="F122" s="140"/>
      <c r="G122" s="96"/>
    </row>
    <row r="123" spans="1:7" ht="19.5" x14ac:dyDescent="0.2">
      <c r="A123" s="1"/>
      <c r="B123" s="49" t="s">
        <v>86</v>
      </c>
      <c r="C123" s="30" t="s">
        <v>126</v>
      </c>
      <c r="D123" s="50" t="s">
        <v>127</v>
      </c>
      <c r="E123" s="35">
        <v>2.73092453075E-22</v>
      </c>
      <c r="F123" s="51" t="s">
        <v>128</v>
      </c>
      <c r="G123" s="108"/>
    </row>
    <row r="124" spans="1:7" ht="19.5" x14ac:dyDescent="0.2">
      <c r="A124" s="1"/>
      <c r="B124" s="52" t="s">
        <v>87</v>
      </c>
      <c r="C124" s="18"/>
      <c r="D124" s="45"/>
      <c r="E124" s="53"/>
      <c r="F124" s="54" t="s">
        <v>129</v>
      </c>
      <c r="G124" s="85">
        <f>G9*G36</f>
        <v>2.7309245307528132E-22</v>
      </c>
    </row>
    <row r="125" spans="1:7" ht="19.5" x14ac:dyDescent="0.2">
      <c r="A125" s="38"/>
      <c r="B125" s="52" t="s">
        <v>405</v>
      </c>
      <c r="C125" s="18"/>
      <c r="D125" s="45"/>
      <c r="E125" s="21"/>
      <c r="F125" s="54" t="s">
        <v>468</v>
      </c>
      <c r="G125" s="85">
        <f>G145*G33</f>
        <v>2.7309245307528127E-22</v>
      </c>
    </row>
    <row r="126" spans="1:7" ht="20.25" thickBot="1" x14ac:dyDescent="0.25">
      <c r="A126" s="48"/>
      <c r="B126" s="55"/>
      <c r="C126" s="23"/>
      <c r="D126" s="56"/>
      <c r="E126" s="25"/>
      <c r="F126" s="57" t="s">
        <v>130</v>
      </c>
      <c r="G126" s="81">
        <f>G110/G15</f>
        <v>2.7309245307528132E-22</v>
      </c>
    </row>
    <row r="127" spans="1:7" ht="15.75" thickBot="1" x14ac:dyDescent="0.25">
      <c r="A127" s="48"/>
      <c r="C127" s="132"/>
      <c r="F127" s="140"/>
      <c r="G127" s="96"/>
    </row>
    <row r="128" spans="1:7" ht="19.5" x14ac:dyDescent="0.2">
      <c r="B128" s="69" t="s">
        <v>105</v>
      </c>
      <c r="C128" s="131" t="s">
        <v>509</v>
      </c>
      <c r="D128" s="71"/>
      <c r="E128" s="71"/>
      <c r="F128" s="11" t="s">
        <v>165</v>
      </c>
      <c r="G128" s="128"/>
    </row>
    <row r="129" spans="1:7" ht="17.25" x14ac:dyDescent="0.2">
      <c r="B129" s="59"/>
      <c r="C129" s="136"/>
      <c r="D129" s="72"/>
      <c r="E129" s="72"/>
      <c r="F129" s="73" t="s">
        <v>166</v>
      </c>
      <c r="G129" s="113">
        <f>G105*G36</f>
        <v>4.8032047125702631E-11</v>
      </c>
    </row>
    <row r="130" spans="1:7" ht="20.25" thickBot="1" x14ac:dyDescent="0.25">
      <c r="B130" s="46"/>
      <c r="C130" s="134"/>
      <c r="D130" s="47"/>
      <c r="E130" s="47"/>
      <c r="F130" s="26" t="s">
        <v>167</v>
      </c>
      <c r="G130" s="110">
        <f>G350*G337</f>
        <v>4.8032047125702631E-11</v>
      </c>
    </row>
    <row r="131" spans="1:7" ht="15.75" thickBot="1" x14ac:dyDescent="0.25"/>
    <row r="132" spans="1:7" ht="19.5" x14ac:dyDescent="0.2">
      <c r="B132" s="49" t="s">
        <v>5</v>
      </c>
      <c r="C132" s="30" t="s">
        <v>510</v>
      </c>
      <c r="D132" s="9" t="s">
        <v>132</v>
      </c>
      <c r="E132" s="35"/>
      <c r="F132" s="11" t="s">
        <v>303</v>
      </c>
      <c r="G132" s="111"/>
    </row>
    <row r="133" spans="1:7" ht="19.5" x14ac:dyDescent="0.2">
      <c r="A133" s="1"/>
      <c r="B133" s="17" t="s">
        <v>98</v>
      </c>
      <c r="C133" s="18"/>
      <c r="D133" s="45"/>
      <c r="E133" s="58"/>
      <c r="F133" s="16" t="s">
        <v>304</v>
      </c>
      <c r="G133" s="85">
        <f>G9*G15/G105</f>
        <v>1.3795102533647604E-23</v>
      </c>
    </row>
    <row r="134" spans="1:7" ht="19.5" x14ac:dyDescent="0.2">
      <c r="A134" s="1"/>
      <c r="B134" s="59"/>
      <c r="C134" s="18"/>
      <c r="D134" s="19"/>
      <c r="E134" s="60"/>
      <c r="F134" s="16" t="s">
        <v>305</v>
      </c>
      <c r="G134" s="85">
        <f>2/(G249*G36)</f>
        <v>1.3795102533647604E-23</v>
      </c>
    </row>
    <row r="135" spans="1:7" ht="19.5" x14ac:dyDescent="0.2">
      <c r="A135" s="1"/>
      <c r="B135" s="17"/>
      <c r="C135" s="18"/>
      <c r="D135" s="19"/>
      <c r="E135" s="21"/>
      <c r="F135" s="16" t="s">
        <v>306</v>
      </c>
      <c r="G135" s="85">
        <f>G110/(G105*G36)</f>
        <v>1.3795102533647604E-23</v>
      </c>
    </row>
    <row r="136" spans="1:7" ht="15" customHeight="1" thickBot="1" x14ac:dyDescent="0.25">
      <c r="A136" s="1"/>
      <c r="B136" s="22"/>
      <c r="C136" s="23"/>
      <c r="D136" s="24"/>
      <c r="E136" s="25"/>
      <c r="F136" s="26" t="s">
        <v>307</v>
      </c>
      <c r="G136" s="81">
        <f>G187*G105/G36</f>
        <v>1.3795102533647604E-23</v>
      </c>
    </row>
    <row r="137" spans="1:7" ht="15.75" thickBot="1" x14ac:dyDescent="0.25">
      <c r="A137" s="1"/>
      <c r="C137" s="132"/>
      <c r="F137" s="140"/>
      <c r="G137" s="96"/>
    </row>
    <row r="138" spans="1:7" ht="15.75" customHeight="1" x14ac:dyDescent="0.35">
      <c r="A138" s="1"/>
      <c r="B138" s="69" t="s">
        <v>496</v>
      </c>
      <c r="C138" s="131" t="s">
        <v>500</v>
      </c>
      <c r="D138" s="71"/>
      <c r="E138" s="71"/>
      <c r="F138" s="70" t="s">
        <v>497</v>
      </c>
      <c r="G138" s="153"/>
    </row>
    <row r="139" spans="1:7" ht="19.5" x14ac:dyDescent="0.35">
      <c r="B139" s="59"/>
      <c r="C139" s="72"/>
      <c r="D139" s="72"/>
      <c r="E139" s="160"/>
      <c r="F139" s="125" t="s">
        <v>498</v>
      </c>
      <c r="G139" s="113">
        <f>G10/G16</f>
        <v>3.7544183577048983E-19</v>
      </c>
    </row>
    <row r="140" spans="1:7" ht="20.25" customHeight="1" thickBot="1" x14ac:dyDescent="0.4">
      <c r="B140" s="46"/>
      <c r="C140" s="47"/>
      <c r="D140" s="47"/>
      <c r="E140" s="47"/>
      <c r="F140" s="175" t="s">
        <v>499</v>
      </c>
      <c r="G140" s="110">
        <f>G145/G50</f>
        <v>3.7544183577048983E-19</v>
      </c>
    </row>
    <row r="142" spans="1:7" ht="15.75" thickBot="1" x14ac:dyDescent="0.25">
      <c r="B142" s="62"/>
      <c r="C142" s="41"/>
      <c r="D142" s="63"/>
      <c r="E142" s="61"/>
      <c r="F142" s="44"/>
      <c r="G142" s="109"/>
    </row>
    <row r="143" spans="1:7" ht="15.75" thickBot="1" x14ac:dyDescent="0.25">
      <c r="A143" s="96" t="s">
        <v>82</v>
      </c>
      <c r="B143" s="2" t="s">
        <v>0</v>
      </c>
      <c r="C143" s="3" t="s">
        <v>39</v>
      </c>
      <c r="D143" s="4" t="s">
        <v>58</v>
      </c>
      <c r="E143" s="5" t="s">
        <v>96</v>
      </c>
      <c r="F143" s="6" t="s">
        <v>46</v>
      </c>
      <c r="G143" s="148" t="s">
        <v>335</v>
      </c>
    </row>
    <row r="144" spans="1:7" ht="19.5" x14ac:dyDescent="0.2">
      <c r="B144" s="49" t="s">
        <v>88</v>
      </c>
      <c r="C144" s="30" t="s">
        <v>133</v>
      </c>
      <c r="D144" s="50" t="s">
        <v>66</v>
      </c>
      <c r="E144" s="31"/>
      <c r="F144" s="51" t="s">
        <v>134</v>
      </c>
      <c r="G144" s="108"/>
    </row>
    <row r="145" spans="1:7" ht="19.5" x14ac:dyDescent="0.2">
      <c r="B145" s="52"/>
      <c r="C145" s="18"/>
      <c r="D145" s="45"/>
      <c r="E145" s="21"/>
      <c r="F145" s="54" t="s">
        <v>135</v>
      </c>
      <c r="G145" s="85">
        <f>G9*G53</f>
        <v>3.374302942131855E-2</v>
      </c>
    </row>
    <row r="146" spans="1:7" ht="19.5" x14ac:dyDescent="0.2">
      <c r="A146" s="1"/>
      <c r="B146" s="52"/>
      <c r="C146" s="18"/>
      <c r="D146" s="45"/>
      <c r="E146" s="21"/>
      <c r="F146" s="54" t="s">
        <v>136</v>
      </c>
      <c r="G146" s="85">
        <f>G243*G105^2/G15^2</f>
        <v>3.374302942131855E-2</v>
      </c>
    </row>
    <row r="147" spans="1:7" ht="19.5" x14ac:dyDescent="0.2">
      <c r="B147" s="52"/>
      <c r="C147" s="18"/>
      <c r="D147" s="45"/>
      <c r="E147" s="21"/>
      <c r="F147" s="54" t="s">
        <v>137</v>
      </c>
      <c r="G147" s="85">
        <f>G261*G15*G199</f>
        <v>3.374302942131855E-2</v>
      </c>
    </row>
    <row r="148" spans="1:7" ht="19.5" x14ac:dyDescent="0.2">
      <c r="A148" s="1"/>
      <c r="B148" s="52"/>
      <c r="C148" s="18"/>
      <c r="D148" s="45"/>
      <c r="E148" s="21"/>
      <c r="F148" s="54" t="s">
        <v>138</v>
      </c>
      <c r="G148" s="112">
        <f>1/(G218*G353^2)</f>
        <v>3.374302942131855E-2</v>
      </c>
    </row>
    <row r="149" spans="1:7" ht="19.5" x14ac:dyDescent="0.2">
      <c r="A149" s="1"/>
      <c r="B149" s="52"/>
      <c r="C149" s="18"/>
      <c r="D149" s="45"/>
      <c r="E149" s="61"/>
      <c r="F149" s="54" t="s">
        <v>139</v>
      </c>
      <c r="G149" s="85">
        <f>G105*G210</f>
        <v>3.374302942131855E-2</v>
      </c>
    </row>
    <row r="150" spans="1:7" ht="19.5" x14ac:dyDescent="0.2">
      <c r="A150" s="1"/>
      <c r="B150" s="52"/>
      <c r="C150" s="18"/>
      <c r="D150" s="45"/>
      <c r="E150" s="21"/>
      <c r="F150" s="54" t="s">
        <v>327</v>
      </c>
      <c r="G150" s="85">
        <f>G133*G346</f>
        <v>3.374302942131855E-2</v>
      </c>
    </row>
    <row r="151" spans="1:7" ht="20.25" thickBot="1" x14ac:dyDescent="0.25">
      <c r="A151" s="1"/>
      <c r="B151" s="55"/>
      <c r="C151" s="23"/>
      <c r="D151" s="56"/>
      <c r="E151" s="25"/>
      <c r="F151" s="57" t="s">
        <v>140</v>
      </c>
      <c r="G151" s="81">
        <f>G199*G337</f>
        <v>3.374302942131855E-2</v>
      </c>
    </row>
    <row r="152" spans="1:7" ht="15.75" thickBot="1" x14ac:dyDescent="0.25">
      <c r="A152" s="1"/>
      <c r="C152" s="132"/>
      <c r="F152" s="140"/>
      <c r="G152" s="96"/>
    </row>
    <row r="153" spans="1:7" ht="17.25" x14ac:dyDescent="0.2">
      <c r="B153" s="7" t="s">
        <v>89</v>
      </c>
      <c r="C153" s="8" t="s">
        <v>141</v>
      </c>
      <c r="D153" s="9" t="s">
        <v>78</v>
      </c>
      <c r="E153" s="10">
        <v>8.1871057769000002E-14</v>
      </c>
      <c r="F153" s="11" t="s">
        <v>83</v>
      </c>
      <c r="G153" s="108"/>
    </row>
    <row r="154" spans="1:7" ht="19.5" x14ac:dyDescent="0.2">
      <c r="A154" s="27">
        <v>94</v>
      </c>
      <c r="B154" s="17"/>
      <c r="C154" s="18"/>
      <c r="D154" s="19"/>
      <c r="E154" s="20"/>
      <c r="F154" s="16" t="s">
        <v>142</v>
      </c>
      <c r="G154" s="85">
        <f>G9*G36^2</f>
        <v>8.1871057768688244E-14</v>
      </c>
    </row>
    <row r="155" spans="1:7" ht="19.5" x14ac:dyDescent="0.2">
      <c r="A155" s="1">
        <v>219</v>
      </c>
      <c r="B155" s="17"/>
      <c r="C155" s="18"/>
      <c r="D155" s="19"/>
      <c r="E155" s="21"/>
      <c r="F155" s="16" t="s">
        <v>143</v>
      </c>
      <c r="G155" s="85">
        <f>G256*G199</f>
        <v>8.1871057768688244E-14</v>
      </c>
    </row>
    <row r="156" spans="1:7" ht="19.5" x14ac:dyDescent="0.2">
      <c r="B156" s="17"/>
      <c r="C156" s="18"/>
      <c r="D156" s="19"/>
      <c r="E156" s="21"/>
      <c r="F156" s="16" t="s">
        <v>144</v>
      </c>
      <c r="G156" s="85">
        <f>G105*G180</f>
        <v>8.1871057768688244E-14</v>
      </c>
    </row>
    <row r="157" spans="1:7" ht="19.5" x14ac:dyDescent="0.2">
      <c r="B157" s="17"/>
      <c r="C157" s="18"/>
      <c r="D157" s="19"/>
      <c r="E157" s="21"/>
      <c r="F157" s="16" t="s">
        <v>326</v>
      </c>
      <c r="G157" s="85">
        <f>G133*G315</f>
        <v>8.1871057768688244E-14</v>
      </c>
    </row>
    <row r="158" spans="1:7" ht="19.5" x14ac:dyDescent="0.2">
      <c r="B158" s="17"/>
      <c r="C158" s="18"/>
      <c r="D158" s="19"/>
      <c r="E158" s="21"/>
      <c r="F158" s="16" t="s">
        <v>145</v>
      </c>
      <c r="G158" s="85">
        <f>G145*G15</f>
        <v>8.1871057768688244E-14</v>
      </c>
    </row>
    <row r="159" spans="1:7" ht="19.5" x14ac:dyDescent="0.2">
      <c r="B159" s="17"/>
      <c r="C159" s="18"/>
      <c r="D159" s="19"/>
      <c r="E159" s="21"/>
      <c r="F159" s="16" t="s">
        <v>146</v>
      </c>
      <c r="G159" s="85">
        <f>G110/G33</f>
        <v>8.1871057768688244E-14</v>
      </c>
    </row>
    <row r="160" spans="1:7" ht="19.5" x14ac:dyDescent="0.2">
      <c r="B160" s="17"/>
      <c r="C160" s="18"/>
      <c r="D160" s="19"/>
      <c r="E160" s="21"/>
      <c r="F160" s="16" t="s">
        <v>147</v>
      </c>
      <c r="G160" s="85">
        <f>G214*G199^2</f>
        <v>8.1871057768688256E-14</v>
      </c>
    </row>
    <row r="161" spans="1:7" ht="20.25" thickBot="1" x14ac:dyDescent="0.25">
      <c r="B161" s="22"/>
      <c r="C161" s="23"/>
      <c r="D161" s="24"/>
      <c r="E161" s="25"/>
      <c r="F161" s="26" t="s">
        <v>148</v>
      </c>
      <c r="G161" s="81">
        <f>G350*G337^2</f>
        <v>8.1871057768688244E-14</v>
      </c>
    </row>
    <row r="162" spans="1:7" ht="15.75" thickBot="1" x14ac:dyDescent="0.25">
      <c r="C162" s="132"/>
      <c r="F162" s="140"/>
      <c r="G162" s="96"/>
    </row>
    <row r="163" spans="1:7" ht="15" customHeight="1" x14ac:dyDescent="0.2">
      <c r="A163" s="1"/>
      <c r="B163" s="7" t="s">
        <v>90</v>
      </c>
      <c r="C163" s="8" t="s">
        <v>149</v>
      </c>
      <c r="D163" s="9" t="s">
        <v>79</v>
      </c>
      <c r="E163" s="31"/>
      <c r="F163" s="11" t="s">
        <v>150</v>
      </c>
      <c r="G163" s="108"/>
    </row>
    <row r="164" spans="1:7" ht="19.5" x14ac:dyDescent="0.2">
      <c r="B164" s="17"/>
      <c r="C164" s="18"/>
      <c r="D164" s="19"/>
      <c r="E164" s="21"/>
      <c r="F164" s="16" t="s">
        <v>151</v>
      </c>
      <c r="G164" s="85">
        <f>G110*G36^2/G15^2</f>
        <v>10115905.730583407</v>
      </c>
    </row>
    <row r="165" spans="1:7" ht="19.5" x14ac:dyDescent="0.2">
      <c r="B165" s="17"/>
      <c r="C165" s="18"/>
      <c r="D165" s="19"/>
      <c r="E165" s="21"/>
      <c r="F165" s="16" t="s">
        <v>152</v>
      </c>
      <c r="G165" s="85">
        <f>G154/G33</f>
        <v>10115905.730583407</v>
      </c>
    </row>
    <row r="166" spans="1:7" ht="19.5" x14ac:dyDescent="0.2">
      <c r="B166" s="17"/>
      <c r="C166" s="18"/>
      <c r="D166" s="19"/>
      <c r="E166" s="21"/>
      <c r="F166" s="16" t="s">
        <v>153</v>
      </c>
      <c r="G166" s="85">
        <f>G187*G199^2</f>
        <v>10115905.730583407</v>
      </c>
    </row>
    <row r="167" spans="1:7" ht="20.25" thickBot="1" x14ac:dyDescent="0.25">
      <c r="B167" s="22"/>
      <c r="C167" s="23"/>
      <c r="D167" s="24"/>
      <c r="E167" s="25"/>
      <c r="F167" s="26" t="s">
        <v>154</v>
      </c>
      <c r="G167" s="81">
        <f>G180*G199</f>
        <v>10115905.730583407</v>
      </c>
    </row>
    <row r="168" spans="1:7" x14ac:dyDescent="0.2">
      <c r="C168" s="132"/>
      <c r="F168" s="140"/>
      <c r="G168" s="96"/>
    </row>
    <row r="169" spans="1:7" ht="15.75" thickBot="1" x14ac:dyDescent="0.25">
      <c r="C169" s="132"/>
      <c r="F169" s="140"/>
      <c r="G169" s="96"/>
    </row>
    <row r="170" spans="1:7" ht="15.75" thickBot="1" x14ac:dyDescent="0.25">
      <c r="A170" s="1" t="s">
        <v>82</v>
      </c>
      <c r="B170" s="74" t="s">
        <v>0</v>
      </c>
      <c r="C170" s="75" t="s">
        <v>39</v>
      </c>
      <c r="D170" s="76" t="s">
        <v>58</v>
      </c>
      <c r="E170" s="77" t="s">
        <v>96</v>
      </c>
      <c r="F170" s="78" t="s">
        <v>46</v>
      </c>
      <c r="G170" s="147" t="s">
        <v>335</v>
      </c>
    </row>
    <row r="171" spans="1:7" ht="19.5" x14ac:dyDescent="0.2">
      <c r="B171" s="69" t="s">
        <v>104</v>
      </c>
      <c r="C171" s="131" t="s">
        <v>399</v>
      </c>
      <c r="D171" s="70" t="s">
        <v>506</v>
      </c>
      <c r="E171" s="71"/>
      <c r="F171" s="131" t="s">
        <v>347</v>
      </c>
      <c r="G171" s="128"/>
    </row>
    <row r="172" spans="1:7" ht="19.5" x14ac:dyDescent="0.35">
      <c r="A172" s="1"/>
      <c r="B172" s="59" t="s">
        <v>511</v>
      </c>
      <c r="C172" s="136"/>
      <c r="D172" s="125"/>
      <c r="E172" s="72"/>
      <c r="F172" s="139" t="s">
        <v>348</v>
      </c>
      <c r="G172" s="113">
        <f>G15*G36^2/G9</f>
        <v>2.3938599620694185E+35</v>
      </c>
    </row>
    <row r="173" spans="1:7" ht="20.25" thickBot="1" x14ac:dyDescent="0.25">
      <c r="A173" s="1"/>
      <c r="B173" s="46"/>
      <c r="C173" s="134"/>
      <c r="D173" s="175"/>
      <c r="E173" s="47"/>
      <c r="F173" s="145" t="s">
        <v>349</v>
      </c>
      <c r="G173" s="110">
        <f>G110*G36/G9^2</f>
        <v>2.3938599620694182E+35</v>
      </c>
    </row>
    <row r="174" spans="1:7" ht="15.75" thickBot="1" x14ac:dyDescent="0.25">
      <c r="A174" s="1"/>
      <c r="C174" s="132"/>
      <c r="D174" s="96"/>
      <c r="F174" s="140"/>
      <c r="G174" s="149"/>
    </row>
    <row r="175" spans="1:7" ht="19.5" x14ac:dyDescent="0.2">
      <c r="A175" s="1"/>
      <c r="B175" s="69" t="s">
        <v>350</v>
      </c>
      <c r="C175" s="131" t="s">
        <v>398</v>
      </c>
      <c r="D175" s="70" t="s">
        <v>513</v>
      </c>
      <c r="E175" s="71"/>
      <c r="F175" s="131" t="s">
        <v>351</v>
      </c>
      <c r="G175" s="128"/>
    </row>
    <row r="176" spans="1:7" ht="19.5" x14ac:dyDescent="0.35">
      <c r="A176" s="1"/>
      <c r="B176" s="59" t="s">
        <v>512</v>
      </c>
      <c r="C176" s="136"/>
      <c r="D176" s="72"/>
      <c r="E176" s="72"/>
      <c r="F176" s="139" t="s">
        <v>352</v>
      </c>
      <c r="G176" s="113">
        <f>G154/G15</f>
        <v>3.374302942131855E-2</v>
      </c>
    </row>
    <row r="177" spans="1:7" ht="20.25" thickBot="1" x14ac:dyDescent="0.25">
      <c r="A177" s="1"/>
      <c r="B177" s="46"/>
      <c r="C177" s="134"/>
      <c r="D177" s="47"/>
      <c r="E177" s="47"/>
      <c r="F177" s="145" t="s">
        <v>353</v>
      </c>
      <c r="G177" s="110">
        <f>G110*G36/G15^2</f>
        <v>3.374302942131855E-2</v>
      </c>
    </row>
    <row r="178" spans="1:7" ht="15.75" thickBot="1" x14ac:dyDescent="0.25">
      <c r="C178" s="132"/>
      <c r="F178" s="140"/>
      <c r="G178" s="96"/>
    </row>
    <row r="179" spans="1:7" ht="19.5" x14ac:dyDescent="0.2">
      <c r="B179" s="7" t="s">
        <v>14</v>
      </c>
      <c r="C179" s="8" t="s">
        <v>160</v>
      </c>
      <c r="D179" s="9" t="s">
        <v>68</v>
      </c>
      <c r="E179" s="31">
        <v>510998.95</v>
      </c>
      <c r="F179" s="11" t="s">
        <v>161</v>
      </c>
      <c r="G179" s="108"/>
    </row>
    <row r="180" spans="1:7" ht="19.5" x14ac:dyDescent="0.2">
      <c r="B180" s="66" t="s">
        <v>15</v>
      </c>
      <c r="C180" s="18"/>
      <c r="D180" s="19"/>
      <c r="E180" s="20"/>
      <c r="F180" s="16" t="s">
        <v>162</v>
      </c>
      <c r="G180" s="85">
        <f>G9*G36^2/G105</f>
        <v>510998.94999896904</v>
      </c>
    </row>
    <row r="181" spans="1:7" ht="19.5" x14ac:dyDescent="0.35">
      <c r="A181" s="1"/>
      <c r="B181" s="67" t="s">
        <v>412</v>
      </c>
      <c r="C181" s="18"/>
      <c r="D181" s="19"/>
      <c r="E181" s="43"/>
      <c r="F181" s="16" t="s">
        <v>163</v>
      </c>
      <c r="G181" s="85">
        <f>G214*G199/G33</f>
        <v>510998.94999896904</v>
      </c>
    </row>
    <row r="182" spans="1:7" ht="19.5" x14ac:dyDescent="0.2">
      <c r="A182" s="1"/>
      <c r="B182" s="68"/>
      <c r="C182" s="18"/>
      <c r="D182" s="19"/>
      <c r="E182" s="21"/>
      <c r="F182" s="16" t="s">
        <v>164</v>
      </c>
      <c r="G182" s="85">
        <f>G273*G315</f>
        <v>510998.94999896898</v>
      </c>
    </row>
    <row r="183" spans="1:7" ht="19.5" x14ac:dyDescent="0.2">
      <c r="A183" s="1"/>
      <c r="B183" s="17"/>
      <c r="C183" s="18"/>
      <c r="D183" s="19"/>
      <c r="E183" s="21"/>
      <c r="F183" s="16" t="s">
        <v>324</v>
      </c>
      <c r="G183" s="85">
        <f>G133*G36^2/G15</f>
        <v>510998.94999896904</v>
      </c>
    </row>
    <row r="184" spans="1:7" ht="20.25" thickBot="1" x14ac:dyDescent="0.25">
      <c r="B184" s="22"/>
      <c r="C184" s="23"/>
      <c r="D184" s="24"/>
      <c r="E184" s="25"/>
      <c r="F184" s="26" t="s">
        <v>325</v>
      </c>
      <c r="G184" s="81">
        <f>G133*G53</f>
        <v>510998.94999896898</v>
      </c>
    </row>
    <row r="185" spans="1:7" ht="15.75" thickBot="1" x14ac:dyDescent="0.25">
      <c r="C185" s="132"/>
      <c r="F185" s="140"/>
      <c r="G185" s="96"/>
    </row>
    <row r="186" spans="1:7" ht="19.5" x14ac:dyDescent="0.2">
      <c r="B186" s="7" t="s">
        <v>16</v>
      </c>
      <c r="C186" s="8" t="s">
        <v>171</v>
      </c>
      <c r="D186" s="9" t="s">
        <v>69</v>
      </c>
      <c r="E186" s="10">
        <v>25812.80745</v>
      </c>
      <c r="F186" s="11" t="s">
        <v>172</v>
      </c>
      <c r="G186" s="108"/>
    </row>
    <row r="187" spans="1:7" ht="19.5" x14ac:dyDescent="0.2">
      <c r="A187" s="1">
        <v>349</v>
      </c>
      <c r="B187" s="17" t="s">
        <v>17</v>
      </c>
      <c r="C187" s="18"/>
      <c r="D187" s="19"/>
      <c r="E187" s="20"/>
      <c r="F187" s="16" t="s">
        <v>173</v>
      </c>
      <c r="G187" s="85">
        <f>G110/G105^2</f>
        <v>25812.80745930691</v>
      </c>
    </row>
    <row r="188" spans="1:7" ht="19.5" x14ac:dyDescent="0.2">
      <c r="B188" s="59"/>
      <c r="C188" s="18"/>
      <c r="D188" s="19"/>
      <c r="E188" s="20"/>
      <c r="F188" s="16" t="s">
        <v>174</v>
      </c>
      <c r="G188" s="85">
        <f>G257/G105</f>
        <v>25812.807459306907</v>
      </c>
    </row>
    <row r="189" spans="1:7" ht="19.5" x14ac:dyDescent="0.2">
      <c r="B189" s="59"/>
      <c r="C189" s="18"/>
      <c r="D189" s="19"/>
      <c r="E189" s="21"/>
      <c r="F189" s="16" t="s">
        <v>175</v>
      </c>
      <c r="G189" s="85">
        <f>G180/G199</f>
        <v>25812.807459306907</v>
      </c>
    </row>
    <row r="190" spans="1:7" ht="20.25" thickBot="1" x14ac:dyDescent="0.25">
      <c r="B190" s="46"/>
      <c r="C190" s="23"/>
      <c r="D190" s="56"/>
      <c r="E190" s="65"/>
      <c r="F190" s="26" t="s">
        <v>330</v>
      </c>
      <c r="G190" s="81">
        <f>G133*G36/G105</f>
        <v>25812.807459306907</v>
      </c>
    </row>
    <row r="191" spans="1:7" ht="15.75" thickBot="1" x14ac:dyDescent="0.25">
      <c r="C191" s="132"/>
      <c r="F191" s="140"/>
      <c r="G191" s="96"/>
    </row>
    <row r="192" spans="1:7" ht="16.5" customHeight="1" x14ac:dyDescent="0.2">
      <c r="B192" s="69" t="s">
        <v>355</v>
      </c>
      <c r="C192" s="131" t="s">
        <v>400</v>
      </c>
      <c r="D192" s="155" t="s">
        <v>514</v>
      </c>
      <c r="E192" s="71"/>
      <c r="F192" s="131" t="s">
        <v>357</v>
      </c>
      <c r="G192" s="128"/>
    </row>
    <row r="193" spans="1:7" ht="15.75" customHeight="1" x14ac:dyDescent="0.35">
      <c r="B193" s="59" t="s">
        <v>356</v>
      </c>
      <c r="C193" s="136"/>
      <c r="D193" s="72"/>
      <c r="E193" s="72"/>
      <c r="F193" s="139" t="s">
        <v>358</v>
      </c>
      <c r="G193" s="113">
        <f>G133*G36^2/G105</f>
        <v>7738484996106.3525</v>
      </c>
    </row>
    <row r="194" spans="1:7" ht="17.25" customHeight="1" thickBot="1" x14ac:dyDescent="0.25">
      <c r="B194" s="46"/>
      <c r="C194" s="134"/>
      <c r="D194" s="47"/>
      <c r="E194" s="47"/>
      <c r="F194" s="145" t="s">
        <v>359</v>
      </c>
      <c r="G194" s="110">
        <f>G110*G36/G105^2</f>
        <v>7738484996106.3535</v>
      </c>
    </row>
    <row r="195" spans="1:7" x14ac:dyDescent="0.2">
      <c r="C195" s="132"/>
      <c r="F195" s="140"/>
      <c r="G195" s="96"/>
    </row>
    <row r="196" spans="1:7" ht="15.75" thickBot="1" x14ac:dyDescent="0.25">
      <c r="C196" s="132"/>
      <c r="F196" s="140"/>
      <c r="G196" s="149"/>
    </row>
    <row r="197" spans="1:7" ht="15.75" thickBot="1" x14ac:dyDescent="0.25">
      <c r="A197" s="1" t="s">
        <v>82</v>
      </c>
      <c r="B197" s="2" t="s">
        <v>0</v>
      </c>
      <c r="C197" s="3" t="s">
        <v>39</v>
      </c>
      <c r="D197" s="4" t="s">
        <v>58</v>
      </c>
      <c r="E197" s="5" t="s">
        <v>95</v>
      </c>
      <c r="F197" s="6" t="s">
        <v>46</v>
      </c>
      <c r="G197" s="148" t="s">
        <v>335</v>
      </c>
    </row>
    <row r="198" spans="1:7" ht="19.5" x14ac:dyDescent="0.2">
      <c r="B198" s="49" t="s">
        <v>21</v>
      </c>
      <c r="C198" s="8" t="s">
        <v>188</v>
      </c>
      <c r="D198" s="50" t="s">
        <v>71</v>
      </c>
      <c r="E198" s="31"/>
      <c r="F198" s="11" t="s">
        <v>189</v>
      </c>
      <c r="G198" s="108"/>
    </row>
    <row r="199" spans="1:7" ht="19.5" x14ac:dyDescent="0.2">
      <c r="B199" s="52"/>
      <c r="C199" s="18"/>
      <c r="D199" s="45" t="s">
        <v>190</v>
      </c>
      <c r="E199" s="21"/>
      <c r="F199" s="16" t="s">
        <v>191</v>
      </c>
      <c r="G199" s="85">
        <f>G105/G33</f>
        <v>19.796333692278264</v>
      </c>
    </row>
    <row r="200" spans="1:7" ht="19.5" x14ac:dyDescent="0.2">
      <c r="B200" s="52"/>
      <c r="C200" s="18"/>
      <c r="D200" s="45"/>
      <c r="E200" s="21"/>
      <c r="F200" s="16" t="s">
        <v>192</v>
      </c>
      <c r="G200" s="85">
        <f>G164/G180</f>
        <v>19.796333692278264</v>
      </c>
    </row>
    <row r="201" spans="1:7" ht="20.25" thickBot="1" x14ac:dyDescent="0.25">
      <c r="B201" s="55"/>
      <c r="C201" s="23"/>
      <c r="D201" s="56"/>
      <c r="E201" s="25"/>
      <c r="F201" s="26" t="s">
        <v>193</v>
      </c>
      <c r="G201" s="81">
        <f>G180/G187</f>
        <v>19.796333692278264</v>
      </c>
    </row>
    <row r="202" spans="1:7" ht="15.75" thickBot="1" x14ac:dyDescent="0.25">
      <c r="C202" s="132"/>
      <c r="F202" s="140"/>
      <c r="G202" s="96"/>
    </row>
    <row r="203" spans="1:7" ht="19.5" x14ac:dyDescent="0.2">
      <c r="B203" s="49" t="s">
        <v>26</v>
      </c>
      <c r="C203" s="8" t="s">
        <v>180</v>
      </c>
      <c r="D203" s="50" t="s">
        <v>72</v>
      </c>
      <c r="E203" s="31"/>
      <c r="F203" s="11" t="s">
        <v>181</v>
      </c>
      <c r="G203" s="108"/>
    </row>
    <row r="204" spans="1:7" ht="19.5" x14ac:dyDescent="0.2">
      <c r="B204" s="52"/>
      <c r="C204" s="18"/>
      <c r="D204" s="45"/>
      <c r="E204" s="21"/>
      <c r="F204" s="16" t="s">
        <v>182</v>
      </c>
      <c r="G204" s="85">
        <f>G180*G15</f>
        <v>1.2398419843321178E-6</v>
      </c>
    </row>
    <row r="205" spans="1:7" ht="19.5" x14ac:dyDescent="0.2">
      <c r="B205" s="52"/>
      <c r="C205" s="18"/>
      <c r="D205" s="45"/>
      <c r="E205" s="21"/>
      <c r="F205" s="16" t="s">
        <v>309</v>
      </c>
      <c r="G205" s="85">
        <f>G133*G36^2</f>
        <v>1.2398419843321178E-6</v>
      </c>
    </row>
    <row r="206" spans="1:7" ht="19.5" x14ac:dyDescent="0.2">
      <c r="B206" s="52"/>
      <c r="C206" s="18"/>
      <c r="D206" s="45"/>
      <c r="E206" s="21"/>
      <c r="F206" s="16" t="s">
        <v>344</v>
      </c>
      <c r="G206" s="85">
        <f>G105/G218</f>
        <v>1.2398419843321178E-6</v>
      </c>
    </row>
    <row r="207" spans="1:7" ht="20.25" thickBot="1" x14ac:dyDescent="0.25">
      <c r="B207" s="55"/>
      <c r="C207" s="23"/>
      <c r="D207" s="56"/>
      <c r="E207" s="25"/>
      <c r="F207" s="26" t="s">
        <v>183</v>
      </c>
      <c r="G207" s="81">
        <f>G257*G36</f>
        <v>1.2398419843321178E-6</v>
      </c>
    </row>
    <row r="208" spans="1:7" ht="13.5" customHeight="1" thickBot="1" x14ac:dyDescent="0.25">
      <c r="C208" s="132"/>
      <c r="F208" s="140"/>
      <c r="G208" s="149"/>
    </row>
    <row r="209" spans="1:7" ht="16.5" customHeight="1" x14ac:dyDescent="0.2">
      <c r="B209" s="7" t="s">
        <v>20</v>
      </c>
      <c r="C209" s="8" t="s">
        <v>194</v>
      </c>
      <c r="D209" s="9" t="s">
        <v>195</v>
      </c>
      <c r="E209" s="31"/>
      <c r="F209" s="11" t="s">
        <v>414</v>
      </c>
      <c r="G209" s="108"/>
    </row>
    <row r="210" spans="1:7" ht="15" customHeight="1" x14ac:dyDescent="0.2">
      <c r="B210" s="17"/>
      <c r="C210" s="18"/>
      <c r="D210" s="19"/>
      <c r="E210" s="86"/>
      <c r="F210" s="16" t="s">
        <v>415</v>
      </c>
      <c r="G210" s="85">
        <f>G180/G15</f>
        <v>2.1060742433295626E+17</v>
      </c>
    </row>
    <row r="211" spans="1:7" ht="20.25" thickBot="1" x14ac:dyDescent="0.25">
      <c r="B211" s="22"/>
      <c r="C211" s="23"/>
      <c r="D211" s="24"/>
      <c r="E211" s="37"/>
      <c r="F211" s="26" t="s">
        <v>416</v>
      </c>
      <c r="G211" s="81">
        <f>G133/G33^2</f>
        <v>2.1060742433295626E+17</v>
      </c>
    </row>
    <row r="212" spans="1:7" ht="15.75" thickBot="1" x14ac:dyDescent="0.25">
      <c r="C212" s="132"/>
      <c r="F212" s="140"/>
      <c r="G212" s="96"/>
    </row>
    <row r="213" spans="1:7" ht="15.75" customHeight="1" x14ac:dyDescent="0.2">
      <c r="B213" s="91" t="s">
        <v>100</v>
      </c>
      <c r="C213" s="30" t="s">
        <v>214</v>
      </c>
      <c r="D213" s="50" t="s">
        <v>215</v>
      </c>
      <c r="E213" s="31"/>
      <c r="F213" s="51" t="s">
        <v>216</v>
      </c>
      <c r="G213" s="108"/>
    </row>
    <row r="214" spans="1:7" ht="19.5" x14ac:dyDescent="0.2">
      <c r="B214" s="52" t="s">
        <v>25</v>
      </c>
      <c r="C214" s="18"/>
      <c r="D214" s="45"/>
      <c r="E214" s="21"/>
      <c r="F214" s="16" t="s">
        <v>413</v>
      </c>
      <c r="G214" s="85">
        <f>G133*G15/G105</f>
        <v>2.0891078930122285E-16</v>
      </c>
    </row>
    <row r="215" spans="1:7" ht="21" customHeight="1" thickBot="1" x14ac:dyDescent="0.25">
      <c r="B215" s="55"/>
      <c r="C215" s="23"/>
      <c r="D215" s="56"/>
      <c r="E215" s="25"/>
      <c r="F215" s="26" t="s">
        <v>217</v>
      </c>
      <c r="G215" s="81">
        <f>G273*G15</f>
        <v>2.0891078930122283E-16</v>
      </c>
    </row>
    <row r="216" spans="1:7" ht="15.75" thickBot="1" x14ac:dyDescent="0.25">
      <c r="C216" s="132"/>
      <c r="F216" s="140"/>
      <c r="G216" s="96"/>
    </row>
    <row r="217" spans="1:7" ht="19.5" x14ac:dyDescent="0.2">
      <c r="B217" s="69" t="s">
        <v>342</v>
      </c>
      <c r="C217" s="8" t="s">
        <v>207</v>
      </c>
      <c r="D217" s="71" t="s">
        <v>516</v>
      </c>
      <c r="E217" s="71"/>
      <c r="F217" s="131" t="s">
        <v>343</v>
      </c>
      <c r="G217" s="128"/>
    </row>
    <row r="218" spans="1:7" ht="19.5" customHeight="1" thickBot="1" x14ac:dyDescent="0.25">
      <c r="B218" s="46"/>
      <c r="C218" s="134"/>
      <c r="D218" s="47"/>
      <c r="E218" s="47"/>
      <c r="F218" s="26" t="s">
        <v>345</v>
      </c>
      <c r="G218" s="110">
        <f>G105/(G133*G36^2)</f>
        <v>1.2922426036920066E-13</v>
      </c>
    </row>
    <row r="219" spans="1:7" ht="15.75" thickBot="1" x14ac:dyDescent="0.25">
      <c r="C219" s="132"/>
      <c r="F219" s="140"/>
      <c r="G219" s="149"/>
    </row>
    <row r="220" spans="1:7" ht="15.75" customHeight="1" x14ac:dyDescent="0.2">
      <c r="B220" s="7" t="s">
        <v>23</v>
      </c>
      <c r="C220" s="30" t="s">
        <v>208</v>
      </c>
      <c r="D220" s="9" t="s">
        <v>51</v>
      </c>
      <c r="E220" s="89"/>
      <c r="F220" s="11" t="s">
        <v>209</v>
      </c>
      <c r="G220" s="108"/>
    </row>
    <row r="221" spans="1:7" ht="19.5" x14ac:dyDescent="0.2">
      <c r="A221" s="1"/>
      <c r="B221" s="32" t="s">
        <v>346</v>
      </c>
      <c r="C221" s="18"/>
      <c r="D221" s="19"/>
      <c r="E221" s="88"/>
      <c r="F221" s="16" t="s">
        <v>210</v>
      </c>
      <c r="G221" s="85">
        <f>G15/G243</f>
        <v>3.135381460183494E-25</v>
      </c>
    </row>
    <row r="222" spans="1:7" ht="15.75" customHeight="1" thickBot="1" x14ac:dyDescent="0.25">
      <c r="A222" s="1"/>
      <c r="B222" s="22"/>
      <c r="C222" s="23"/>
      <c r="D222" s="24"/>
      <c r="E222" s="37"/>
      <c r="F222" s="26" t="s">
        <v>211</v>
      </c>
      <c r="G222" s="81">
        <f>G105/G180</f>
        <v>3.1353814601834944E-25</v>
      </c>
    </row>
    <row r="223" spans="1:7" x14ac:dyDescent="0.2">
      <c r="C223" s="132"/>
      <c r="F223" s="140"/>
      <c r="G223" s="96"/>
    </row>
    <row r="224" spans="1:7" ht="15.75" thickBot="1" x14ac:dyDescent="0.25">
      <c r="C224" s="132"/>
      <c r="F224" s="140"/>
      <c r="G224" s="96"/>
    </row>
    <row r="225" spans="1:7" ht="15.75" thickBot="1" x14ac:dyDescent="0.25">
      <c r="A225" s="96" t="s">
        <v>82</v>
      </c>
      <c r="B225" s="74" t="s">
        <v>0</v>
      </c>
      <c r="C225" s="75" t="s">
        <v>39</v>
      </c>
      <c r="D225" s="76" t="s">
        <v>58</v>
      </c>
      <c r="E225" s="77" t="s">
        <v>95</v>
      </c>
      <c r="F225" s="78" t="s">
        <v>46</v>
      </c>
      <c r="G225" s="147" t="s">
        <v>335</v>
      </c>
    </row>
    <row r="226" spans="1:7" ht="19.5" x14ac:dyDescent="0.2">
      <c r="B226" s="7" t="s">
        <v>18</v>
      </c>
      <c r="C226" s="8" t="s">
        <v>196</v>
      </c>
      <c r="D226" s="9" t="s">
        <v>70</v>
      </c>
      <c r="E226" s="35">
        <v>7.7480917290000004E-5</v>
      </c>
      <c r="F226" s="11" t="s">
        <v>197</v>
      </c>
      <c r="G226" s="108"/>
    </row>
    <row r="227" spans="1:7" ht="19.5" x14ac:dyDescent="0.2">
      <c r="A227" s="1">
        <v>56</v>
      </c>
      <c r="B227" s="12"/>
      <c r="C227" s="83"/>
      <c r="D227" s="14"/>
      <c r="E227" s="20"/>
      <c r="F227" s="16" t="s">
        <v>198</v>
      </c>
      <c r="G227" s="106">
        <f>2*G105^2/G110</f>
        <v>7.7480917298629291E-5</v>
      </c>
    </row>
    <row r="228" spans="1:7" ht="19.5" x14ac:dyDescent="0.2">
      <c r="B228" s="17"/>
      <c r="C228" s="18"/>
      <c r="D228" s="19"/>
      <c r="E228" s="87"/>
      <c r="F228" s="16" t="s">
        <v>199</v>
      </c>
      <c r="G228" s="85">
        <f>2/G187</f>
        <v>7.7480917298629291E-5</v>
      </c>
    </row>
    <row r="229" spans="1:7" ht="20.25" thickBot="1" x14ac:dyDescent="0.25">
      <c r="B229" s="22"/>
      <c r="C229" s="23"/>
      <c r="D229" s="24"/>
      <c r="E229" s="80"/>
      <c r="F229" s="26" t="s">
        <v>200</v>
      </c>
      <c r="G229" s="81">
        <f>2*G105/(G133*G36)</f>
        <v>7.7480917298629291E-5</v>
      </c>
    </row>
    <row r="230" spans="1:7" ht="15.75" thickBot="1" x14ac:dyDescent="0.25">
      <c r="C230" s="132"/>
      <c r="F230" s="140"/>
      <c r="G230" s="96"/>
    </row>
    <row r="231" spans="1:7" ht="19.5" x14ac:dyDescent="0.2">
      <c r="A231" s="1">
        <v>164</v>
      </c>
      <c r="B231" s="7" t="s">
        <v>19</v>
      </c>
      <c r="C231" s="8" t="s">
        <v>171</v>
      </c>
      <c r="D231" s="9" t="s">
        <v>69</v>
      </c>
      <c r="E231" s="28">
        <v>12906.4037278</v>
      </c>
      <c r="F231" s="11" t="s">
        <v>255</v>
      </c>
      <c r="G231" s="108"/>
    </row>
    <row r="232" spans="1:7" ht="19.5" x14ac:dyDescent="0.2">
      <c r="B232" s="17" t="s">
        <v>354</v>
      </c>
      <c r="C232" s="18"/>
      <c r="D232" s="98"/>
      <c r="E232" s="20"/>
      <c r="F232" s="16" t="s">
        <v>256</v>
      </c>
      <c r="G232" s="85">
        <f>1/G227</f>
        <v>12906.403729653455</v>
      </c>
    </row>
    <row r="233" spans="1:7" ht="20.25" thickBot="1" x14ac:dyDescent="0.25">
      <c r="A233" s="38"/>
      <c r="B233" s="22"/>
      <c r="C233" s="23"/>
      <c r="D233" s="24"/>
      <c r="E233" s="65"/>
      <c r="F233" s="26" t="s">
        <v>255</v>
      </c>
      <c r="G233" s="81">
        <f>G187/2</f>
        <v>12906.403729653455</v>
      </c>
    </row>
    <row r="234" spans="1:7" ht="15.75" thickBot="1" x14ac:dyDescent="0.25">
      <c r="B234" s="121"/>
      <c r="C234" s="41"/>
      <c r="D234" s="93"/>
      <c r="E234" s="53"/>
      <c r="F234" s="44"/>
      <c r="G234" s="109"/>
    </row>
    <row r="235" spans="1:7" ht="19.5" x14ac:dyDescent="0.2">
      <c r="B235" s="7" t="s">
        <v>339</v>
      </c>
      <c r="C235" s="8" t="s">
        <v>99</v>
      </c>
      <c r="D235" s="9" t="s">
        <v>64</v>
      </c>
      <c r="E235" s="31"/>
      <c r="F235" s="11" t="s">
        <v>168</v>
      </c>
      <c r="G235" s="128"/>
    </row>
    <row r="236" spans="1:7" ht="15.75" thickBot="1" x14ac:dyDescent="0.25">
      <c r="B236" s="22" t="s">
        <v>7</v>
      </c>
      <c r="C236" s="23"/>
      <c r="D236" s="24"/>
      <c r="E236" s="25"/>
      <c r="F236" s="142"/>
      <c r="G236" s="81">
        <f>1/G105</f>
        <v>6.2415090744607631E+18</v>
      </c>
    </row>
    <row r="237" spans="1:7" ht="15.75" thickBot="1" x14ac:dyDescent="0.25">
      <c r="C237" s="132"/>
      <c r="F237" s="140"/>
      <c r="G237" s="96"/>
    </row>
    <row r="238" spans="1:7" ht="17.25" x14ac:dyDescent="0.2">
      <c r="B238" s="7" t="s">
        <v>22</v>
      </c>
      <c r="C238" s="30" t="s">
        <v>286</v>
      </c>
      <c r="D238" s="9" t="s">
        <v>287</v>
      </c>
      <c r="E238" s="89">
        <v>1.6487772743599999E-41</v>
      </c>
      <c r="F238" s="11" t="s">
        <v>50</v>
      </c>
      <c r="G238" s="108">
        <f>G105^2*G15^2/G154</f>
        <v>1.8457932257346979E-48</v>
      </c>
    </row>
    <row r="239" spans="1:7" ht="19.5" x14ac:dyDescent="0.2">
      <c r="A239" s="1">
        <v>29</v>
      </c>
      <c r="B239" s="52"/>
      <c r="C239" s="18"/>
      <c r="D239" s="98"/>
      <c r="E239" s="84" t="s">
        <v>103</v>
      </c>
      <c r="F239" s="16" t="s">
        <v>288</v>
      </c>
      <c r="G239" s="85">
        <f>G105^2*G33^2/G9</f>
        <v>1.8457932257346979E-48</v>
      </c>
    </row>
    <row r="240" spans="1:7" ht="20.25" thickBot="1" x14ac:dyDescent="0.25">
      <c r="B240" s="22"/>
      <c r="C240" s="23"/>
      <c r="D240" s="24"/>
      <c r="E240" s="25"/>
      <c r="F240" s="26" t="s">
        <v>289</v>
      </c>
      <c r="G240" s="81">
        <f>G218*G15^3</f>
        <v>1.8457932257346982E-48</v>
      </c>
    </row>
    <row r="241" spans="1:7" ht="15.75" thickBot="1" x14ac:dyDescent="0.25">
      <c r="C241" s="132"/>
      <c r="F241" s="140"/>
      <c r="G241" s="96"/>
    </row>
    <row r="242" spans="1:7" ht="17.25" customHeight="1" x14ac:dyDescent="0.2">
      <c r="A242" s="1"/>
      <c r="B242" s="7" t="s">
        <v>102</v>
      </c>
      <c r="C242" s="8" t="s">
        <v>201</v>
      </c>
      <c r="D242" s="9" t="s">
        <v>202</v>
      </c>
      <c r="E242" s="31">
        <v>1.2922425987859844E-13</v>
      </c>
      <c r="F242" s="11" t="s">
        <v>203</v>
      </c>
      <c r="G242" s="108"/>
    </row>
    <row r="243" spans="1:7" ht="19.5" x14ac:dyDescent="0.2">
      <c r="B243" s="82"/>
      <c r="C243" s="18"/>
      <c r="D243" s="19"/>
      <c r="E243" s="88"/>
      <c r="F243" s="16" t="s">
        <v>204</v>
      </c>
      <c r="G243" s="85">
        <f>G110*G36/G105^2</f>
        <v>7738484996106.3535</v>
      </c>
    </row>
    <row r="244" spans="1:7" ht="19.5" x14ac:dyDescent="0.2">
      <c r="A244" s="1"/>
      <c r="B244" s="17"/>
      <c r="C244" s="18"/>
      <c r="D244" s="19"/>
      <c r="E244" s="88"/>
      <c r="F244" s="16" t="s">
        <v>310</v>
      </c>
      <c r="G244" s="85">
        <f>G133*G36^2/G105</f>
        <v>7738484996106.3525</v>
      </c>
    </row>
    <row r="245" spans="1:7" ht="16.5" customHeight="1" x14ac:dyDescent="0.2">
      <c r="B245" s="17"/>
      <c r="C245" s="132"/>
      <c r="D245" s="19"/>
      <c r="E245" s="88"/>
      <c r="F245" s="16" t="s">
        <v>205</v>
      </c>
      <c r="G245" s="85">
        <f>G187*G36</f>
        <v>7738484996106.3535</v>
      </c>
    </row>
    <row r="246" spans="1:7" ht="17.25" customHeight="1" thickBot="1" x14ac:dyDescent="0.25">
      <c r="B246" s="22"/>
      <c r="C246" s="23"/>
      <c r="D246" s="24"/>
      <c r="E246" s="37"/>
      <c r="F246" s="26" t="s">
        <v>206</v>
      </c>
      <c r="G246" s="81">
        <f>G180*G15/G105</f>
        <v>7738484996106.3525</v>
      </c>
    </row>
    <row r="247" spans="1:7" ht="11.25" customHeight="1" thickBot="1" x14ac:dyDescent="0.25">
      <c r="C247" s="132"/>
      <c r="F247" s="140"/>
      <c r="G247" s="96"/>
    </row>
    <row r="248" spans="1:7" ht="15" customHeight="1" x14ac:dyDescent="0.2">
      <c r="B248" s="7" t="s">
        <v>91</v>
      </c>
      <c r="C248" s="8" t="s">
        <v>219</v>
      </c>
      <c r="D248" s="9" t="s">
        <v>156</v>
      </c>
      <c r="E248" s="35">
        <v>483597848400000</v>
      </c>
      <c r="F248" s="11" t="s">
        <v>220</v>
      </c>
      <c r="G248" s="108"/>
    </row>
    <row r="249" spans="1:7" ht="15" customHeight="1" x14ac:dyDescent="0.2">
      <c r="A249" s="1">
        <v>165</v>
      </c>
      <c r="B249" s="17"/>
      <c r="C249" s="18"/>
      <c r="D249" s="19"/>
      <c r="E249" s="20"/>
      <c r="F249" s="16" t="s">
        <v>221</v>
      </c>
      <c r="G249" s="85">
        <f>2*G105/G110</f>
        <v>483597848416938.69</v>
      </c>
    </row>
    <row r="250" spans="1:7" ht="16.5" customHeight="1" x14ac:dyDescent="0.2">
      <c r="A250" s="1"/>
      <c r="B250" s="17"/>
      <c r="C250" s="18"/>
      <c r="D250" s="19"/>
      <c r="E250" s="36"/>
      <c r="F250" s="16" t="s">
        <v>222</v>
      </c>
      <c r="G250" s="85">
        <f>2/G257</f>
        <v>483597848416938.69</v>
      </c>
    </row>
    <row r="251" spans="1:7" ht="15.75" customHeight="1" thickBot="1" x14ac:dyDescent="0.25">
      <c r="A251" s="1"/>
      <c r="B251" s="22"/>
      <c r="C251" s="23"/>
      <c r="D251" s="24"/>
      <c r="E251" s="25"/>
      <c r="F251" s="26" t="s">
        <v>312</v>
      </c>
      <c r="G251" s="81">
        <f>2/(G133*G36)</f>
        <v>483597848416938.69</v>
      </c>
    </row>
    <row r="252" spans="1:7" x14ac:dyDescent="0.2">
      <c r="A252" s="1"/>
      <c r="C252" s="132"/>
      <c r="F252" s="140"/>
      <c r="G252" s="96"/>
    </row>
    <row r="253" spans="1:7" ht="15.75" thickBot="1" x14ac:dyDescent="0.25">
      <c r="C253" s="132"/>
      <c r="F253" s="140"/>
      <c r="G253" s="96"/>
    </row>
    <row r="254" spans="1:7" ht="15.75" thickBot="1" x14ac:dyDescent="0.25">
      <c r="A254" s="96" t="s">
        <v>82</v>
      </c>
      <c r="B254" s="2" t="s">
        <v>0</v>
      </c>
      <c r="C254" s="3" t="s">
        <v>39</v>
      </c>
      <c r="D254" s="4" t="s">
        <v>58</v>
      </c>
      <c r="E254" s="5" t="s">
        <v>96</v>
      </c>
      <c r="F254" s="6" t="s">
        <v>46</v>
      </c>
      <c r="G254" s="148" t="s">
        <v>335</v>
      </c>
    </row>
    <row r="255" spans="1:7" ht="19.5" x14ac:dyDescent="0.2">
      <c r="A255" s="1"/>
      <c r="B255" s="7" t="s">
        <v>29</v>
      </c>
      <c r="C255" s="8" t="s">
        <v>223</v>
      </c>
      <c r="D255" s="9" t="s">
        <v>224</v>
      </c>
      <c r="E255" s="10">
        <v>4.1356676619999999E-15</v>
      </c>
      <c r="F255" s="11" t="s">
        <v>225</v>
      </c>
      <c r="G255" s="108"/>
    </row>
    <row r="256" spans="1:7" ht="19.5" x14ac:dyDescent="0.2">
      <c r="B256" s="32" t="s">
        <v>225</v>
      </c>
      <c r="C256" s="13"/>
      <c r="D256" s="14"/>
      <c r="E256" s="92"/>
      <c r="F256" s="16" t="s">
        <v>226</v>
      </c>
      <c r="G256" s="112">
        <f>G214*G199</f>
        <v>4.1356676969242432E-15</v>
      </c>
    </row>
    <row r="257" spans="1:8" ht="19.5" x14ac:dyDescent="0.2">
      <c r="B257" s="82"/>
      <c r="C257" s="18"/>
      <c r="D257" s="19"/>
      <c r="E257" s="60"/>
      <c r="F257" s="16" t="s">
        <v>313</v>
      </c>
      <c r="G257" s="85">
        <f>G133*G36</f>
        <v>4.1356676969242432E-15</v>
      </c>
    </row>
    <row r="258" spans="1:8" ht="20.25" thickBot="1" x14ac:dyDescent="0.25">
      <c r="B258" s="22"/>
      <c r="C258" s="23"/>
      <c r="D258" s="24"/>
      <c r="E258" s="65"/>
      <c r="F258" s="26" t="s">
        <v>227</v>
      </c>
      <c r="G258" s="81">
        <f>G110/G105</f>
        <v>4.1356676969242432E-15</v>
      </c>
    </row>
    <row r="259" spans="1:8" s="48" customFormat="1" ht="15.75" thickBot="1" x14ac:dyDescent="0.25">
      <c r="A259" s="27"/>
      <c r="B259" s="27"/>
      <c r="C259" s="132"/>
      <c r="D259" s="27"/>
      <c r="E259" s="27"/>
      <c r="F259" s="140"/>
      <c r="G259" s="149"/>
    </row>
    <row r="260" spans="1:8" ht="17.25" x14ac:dyDescent="0.2">
      <c r="B260" s="7" t="s">
        <v>30</v>
      </c>
      <c r="C260" s="8" t="s">
        <v>228</v>
      </c>
      <c r="D260" s="50" t="s">
        <v>73</v>
      </c>
      <c r="E260" s="35"/>
      <c r="F260" s="11" t="s">
        <v>484</v>
      </c>
      <c r="G260" s="108"/>
      <c r="H260" s="130"/>
    </row>
    <row r="261" spans="1:8" ht="19.5" x14ac:dyDescent="0.2">
      <c r="A261" s="1"/>
      <c r="B261" s="17" t="s">
        <v>31</v>
      </c>
      <c r="C261" s="18"/>
      <c r="D261" s="45" t="s">
        <v>229</v>
      </c>
      <c r="E261" s="21"/>
      <c r="F261" s="16" t="s">
        <v>473</v>
      </c>
      <c r="G261" s="85">
        <f>G257/G15^2</f>
        <v>702510749.39635825</v>
      </c>
    </row>
    <row r="262" spans="1:8" ht="19.5" x14ac:dyDescent="0.2">
      <c r="A262" s="1"/>
      <c r="B262" s="52"/>
      <c r="C262" s="18"/>
      <c r="D262" s="45" t="s">
        <v>74</v>
      </c>
      <c r="E262" s="21"/>
      <c r="F262" s="16" t="s">
        <v>474</v>
      </c>
      <c r="G262" s="85">
        <f>G133/(G15*G33)</f>
        <v>702510749.39635825</v>
      </c>
    </row>
    <row r="263" spans="1:8" ht="20.25" thickBot="1" x14ac:dyDescent="0.25">
      <c r="B263" s="55"/>
      <c r="C263" s="23"/>
      <c r="D263" s="56"/>
      <c r="E263" s="25"/>
      <c r="F263" s="26" t="s">
        <v>475</v>
      </c>
      <c r="G263" s="81">
        <f>G273*G288</f>
        <v>702510749.39635813</v>
      </c>
    </row>
    <row r="264" spans="1:8" ht="15.75" thickBot="1" x14ac:dyDescent="0.25">
      <c r="A264" s="1"/>
      <c r="C264" s="132"/>
      <c r="F264" s="140"/>
      <c r="G264" s="149"/>
    </row>
    <row r="265" spans="1:8" ht="19.5" x14ac:dyDescent="0.25">
      <c r="B265" s="69" t="s">
        <v>237</v>
      </c>
      <c r="C265" s="131" t="s">
        <v>238</v>
      </c>
      <c r="D265" s="71" t="s">
        <v>515</v>
      </c>
      <c r="E265" s="71"/>
      <c r="F265" s="131" t="s">
        <v>239</v>
      </c>
      <c r="G265" s="128"/>
    </row>
    <row r="266" spans="1:8" ht="19.5" x14ac:dyDescent="0.2">
      <c r="B266" s="59"/>
      <c r="C266" s="136"/>
      <c r="D266" s="72"/>
      <c r="E266" s="72"/>
      <c r="F266" s="16" t="s">
        <v>240</v>
      </c>
      <c r="G266" s="85">
        <f>G105*G110/G9</f>
        <v>1.1654064772537225E-22</v>
      </c>
    </row>
    <row r="267" spans="1:8" ht="20.25" thickBot="1" x14ac:dyDescent="0.25">
      <c r="B267" s="46"/>
      <c r="C267" s="134"/>
      <c r="D267" s="47"/>
      <c r="E267" s="47"/>
      <c r="F267" s="26" t="s">
        <v>241</v>
      </c>
      <c r="G267" s="81">
        <f>G105*G15*G36</f>
        <v>1.1654064772537222E-22</v>
      </c>
    </row>
    <row r="268" spans="1:8" ht="15.75" thickBot="1" x14ac:dyDescent="0.25">
      <c r="C268" s="132"/>
      <c r="F268" s="140"/>
      <c r="G268" s="149"/>
    </row>
    <row r="269" spans="1:8" ht="19.5" x14ac:dyDescent="0.2">
      <c r="B269" s="7" t="s">
        <v>28</v>
      </c>
      <c r="C269" s="30"/>
      <c r="D269" s="50"/>
      <c r="E269" s="35">
        <v>2.0678338480000002E-15</v>
      </c>
      <c r="F269" s="11" t="s">
        <v>218</v>
      </c>
      <c r="G269" s="108"/>
    </row>
    <row r="270" spans="1:8" ht="15.75" thickBot="1" x14ac:dyDescent="0.25">
      <c r="A270" s="1">
        <v>192</v>
      </c>
      <c r="B270" s="55" t="s">
        <v>467</v>
      </c>
      <c r="C270" s="23"/>
      <c r="D270" s="56"/>
      <c r="E270" s="80"/>
      <c r="F270" s="26" t="s">
        <v>57</v>
      </c>
      <c r="G270" s="81">
        <f>G133*G36/2</f>
        <v>2.0678338484621216E-15</v>
      </c>
    </row>
    <row r="271" spans="1:8" ht="15.75" thickBot="1" x14ac:dyDescent="0.25">
      <c r="C271" s="132"/>
      <c r="F271" s="140"/>
      <c r="G271" s="96"/>
    </row>
    <row r="272" spans="1:8" ht="17.25" x14ac:dyDescent="0.2">
      <c r="B272" s="95" t="s">
        <v>34</v>
      </c>
      <c r="C272" s="8" t="s">
        <v>234</v>
      </c>
      <c r="D272" s="9" t="s">
        <v>235</v>
      </c>
      <c r="E272" s="31"/>
      <c r="F272" s="51" t="s">
        <v>489</v>
      </c>
      <c r="G272" s="108"/>
    </row>
    <row r="273" spans="1:7" ht="19.5" x14ac:dyDescent="0.35">
      <c r="B273" s="17" t="s">
        <v>406</v>
      </c>
      <c r="C273" s="34"/>
      <c r="D273" s="19"/>
      <c r="E273" s="43"/>
      <c r="F273" s="16" t="s">
        <v>490</v>
      </c>
      <c r="G273" s="85">
        <f>G133/G105</f>
        <v>8.6102257646878181E-5</v>
      </c>
    </row>
    <row r="274" spans="1:7" ht="19.5" x14ac:dyDescent="0.2">
      <c r="B274" s="32" t="s">
        <v>407</v>
      </c>
      <c r="C274" s="18"/>
      <c r="D274" s="45" t="s">
        <v>236</v>
      </c>
      <c r="E274" s="21"/>
      <c r="F274" s="73" t="s">
        <v>494</v>
      </c>
      <c r="G274" s="85">
        <f>G9*G15/G105^2</f>
        <v>8.6102257646878194E-5</v>
      </c>
    </row>
    <row r="275" spans="1:7" ht="19.5" x14ac:dyDescent="0.2">
      <c r="B275" s="68"/>
      <c r="C275" s="18"/>
      <c r="D275" s="45"/>
      <c r="E275" s="43"/>
      <c r="F275" s="16" t="s">
        <v>491</v>
      </c>
      <c r="G275" s="85">
        <f>G187/G36</f>
        <v>8.6102257646878194E-5</v>
      </c>
    </row>
    <row r="276" spans="1:7" ht="19.5" x14ac:dyDescent="0.2">
      <c r="B276" s="52"/>
      <c r="C276" s="18"/>
      <c r="D276" s="45"/>
      <c r="E276" s="21"/>
      <c r="F276" s="16" t="s">
        <v>492</v>
      </c>
      <c r="G276" s="85">
        <f>G180/G315</f>
        <v>8.6102257646878194E-5</v>
      </c>
    </row>
    <row r="277" spans="1:7" ht="20.25" thickBot="1" x14ac:dyDescent="0.25">
      <c r="B277" s="55"/>
      <c r="C277" s="23"/>
      <c r="D277" s="56"/>
      <c r="E277" s="25"/>
      <c r="F277" s="26" t="s">
        <v>493</v>
      </c>
      <c r="G277" s="81">
        <f>G261/G288</f>
        <v>8.6102257646878194E-5</v>
      </c>
    </row>
    <row r="279" spans="1:7" x14ac:dyDescent="0.2">
      <c r="B279" s="157"/>
      <c r="E279" s="174"/>
      <c r="G279" s="157"/>
    </row>
    <row r="280" spans="1:7" ht="15.75" thickBot="1" x14ac:dyDescent="0.25">
      <c r="B280" s="171"/>
      <c r="C280" s="41"/>
      <c r="D280" s="42"/>
      <c r="E280" s="172"/>
      <c r="F280" s="44"/>
      <c r="G280" s="109"/>
    </row>
    <row r="281" spans="1:7" ht="15.75" thickBot="1" x14ac:dyDescent="0.25">
      <c r="B281" s="2" t="s">
        <v>0</v>
      </c>
      <c r="C281" s="3" t="s">
        <v>39</v>
      </c>
      <c r="D281" s="4" t="s">
        <v>58</v>
      </c>
      <c r="E281" s="5" t="s">
        <v>96</v>
      </c>
      <c r="F281" s="6" t="s">
        <v>46</v>
      </c>
      <c r="G281" s="148" t="s">
        <v>335</v>
      </c>
    </row>
    <row r="282" spans="1:7" ht="17.25" x14ac:dyDescent="0.2">
      <c r="B282" s="49" t="s">
        <v>33</v>
      </c>
      <c r="C282" s="8" t="s">
        <v>242</v>
      </c>
      <c r="D282" s="50" t="s">
        <v>243</v>
      </c>
      <c r="E282" s="31"/>
      <c r="F282" s="11" t="s">
        <v>52</v>
      </c>
      <c r="G282" s="108"/>
    </row>
    <row r="283" spans="1:7" ht="19.5" x14ac:dyDescent="0.2">
      <c r="B283" s="32" t="s">
        <v>244</v>
      </c>
      <c r="C283" s="18"/>
      <c r="D283" s="45"/>
      <c r="E283" s="21"/>
      <c r="F283" s="54" t="s">
        <v>245</v>
      </c>
      <c r="G283" s="85">
        <f>1/(G273*G15)</f>
        <v>4786732190064760</v>
      </c>
    </row>
    <row r="284" spans="1:7" ht="19.5" x14ac:dyDescent="0.2">
      <c r="B284" s="52"/>
      <c r="C284" s="18"/>
      <c r="D284" s="45"/>
      <c r="E284" s="21"/>
      <c r="F284" s="54" t="s">
        <v>314</v>
      </c>
      <c r="G284" s="85">
        <f>G105/(G133*G15)</f>
        <v>4786732190064760</v>
      </c>
    </row>
    <row r="285" spans="1:7" ht="20.25" thickBot="1" x14ac:dyDescent="0.25">
      <c r="B285" s="55"/>
      <c r="C285" s="23"/>
      <c r="D285" s="56"/>
      <c r="E285" s="25"/>
      <c r="F285" s="26" t="s">
        <v>246</v>
      </c>
      <c r="G285" s="81">
        <f>G199/G257</f>
        <v>4786732190064760</v>
      </c>
    </row>
    <row r="286" spans="1:7" ht="15.75" thickBot="1" x14ac:dyDescent="0.25">
      <c r="A286" s="1"/>
      <c r="C286" s="132"/>
      <c r="F286" s="140"/>
      <c r="G286" s="149"/>
    </row>
    <row r="287" spans="1:7" ht="19.5" x14ac:dyDescent="0.2">
      <c r="A287" s="1"/>
      <c r="B287" s="49" t="s">
        <v>36</v>
      </c>
      <c r="C287" s="8" t="s">
        <v>247</v>
      </c>
      <c r="D287" s="50" t="s">
        <v>248</v>
      </c>
      <c r="E287" s="31"/>
      <c r="F287" s="11" t="s">
        <v>485</v>
      </c>
      <c r="G287" s="108"/>
    </row>
    <row r="288" spans="1:7" ht="19.5" x14ac:dyDescent="0.2">
      <c r="A288" s="96">
        <v>124</v>
      </c>
      <c r="B288" s="52"/>
      <c r="C288" s="18"/>
      <c r="D288" s="45" t="s">
        <v>76</v>
      </c>
      <c r="E288" s="21"/>
      <c r="F288" s="16" t="s">
        <v>487</v>
      </c>
      <c r="G288" s="85">
        <f>G199/G15</f>
        <v>8159028213609.5557</v>
      </c>
    </row>
    <row r="289" spans="1:7" ht="20.25" thickBot="1" x14ac:dyDescent="0.25">
      <c r="B289" s="55"/>
      <c r="C289" s="23"/>
      <c r="D289" s="56"/>
      <c r="E289" s="25"/>
      <c r="F289" s="26" t="s">
        <v>488</v>
      </c>
      <c r="G289" s="81">
        <f>G105*G36/G15^2</f>
        <v>8159028213609.5547</v>
      </c>
    </row>
    <row r="290" spans="1:7" ht="15.75" thickBot="1" x14ac:dyDescent="0.25">
      <c r="C290" s="132"/>
      <c r="F290" s="140"/>
      <c r="G290" s="96"/>
    </row>
    <row r="291" spans="1:7" ht="19.5" x14ac:dyDescent="0.2">
      <c r="B291" s="7" t="s">
        <v>8</v>
      </c>
      <c r="C291" s="8" t="s">
        <v>44</v>
      </c>
      <c r="D291" s="9" t="s">
        <v>64</v>
      </c>
      <c r="E291" s="35">
        <v>6.0221407599999999E+23</v>
      </c>
      <c r="F291" s="11" t="s">
        <v>169</v>
      </c>
      <c r="G291" s="128"/>
    </row>
    <row r="292" spans="1:7" ht="15.75" thickBot="1" x14ac:dyDescent="0.25">
      <c r="A292" s="1">
        <v>43</v>
      </c>
      <c r="B292" s="22"/>
      <c r="C292" s="23"/>
      <c r="D292" s="24"/>
      <c r="E292" s="80"/>
      <c r="F292" s="26"/>
      <c r="G292" s="110">
        <v>6.0221407599999999E+23</v>
      </c>
    </row>
    <row r="293" spans="1:7" ht="15.75" thickBot="1" x14ac:dyDescent="0.25">
      <c r="A293" s="1"/>
      <c r="C293" s="132"/>
      <c r="F293" s="140"/>
      <c r="G293" s="96"/>
    </row>
    <row r="294" spans="1:7" ht="19.5" x14ac:dyDescent="0.25">
      <c r="A294" s="1"/>
      <c r="B294" s="7" t="s">
        <v>290</v>
      </c>
      <c r="C294" s="30" t="s">
        <v>291</v>
      </c>
      <c r="D294" s="9"/>
      <c r="E294" s="102"/>
      <c r="F294" s="11" t="s">
        <v>292</v>
      </c>
      <c r="G294" s="108"/>
    </row>
    <row r="295" spans="1:7" ht="19.5" x14ac:dyDescent="0.2">
      <c r="A295" s="1"/>
      <c r="B295" s="17"/>
      <c r="C295" s="18"/>
      <c r="D295" s="19"/>
      <c r="E295" s="103"/>
      <c r="F295" s="16" t="s">
        <v>293</v>
      </c>
      <c r="G295" s="85">
        <f>G110*G36^2</f>
        <v>5.9552148619864953E-17</v>
      </c>
    </row>
    <row r="296" spans="1:7" ht="20.25" thickBot="1" x14ac:dyDescent="0.25">
      <c r="B296" s="22"/>
      <c r="C296" s="23"/>
      <c r="D296" s="24"/>
      <c r="E296" s="80"/>
      <c r="F296" s="26" t="s">
        <v>294</v>
      </c>
      <c r="G296" s="81">
        <f>G301*G257</f>
        <v>5.9552148619864953E-17</v>
      </c>
    </row>
    <row r="297" spans="1:7" ht="15.75" thickBot="1" x14ac:dyDescent="0.25">
      <c r="A297" s="1"/>
      <c r="G297" s="96"/>
    </row>
    <row r="298" spans="1:7" ht="19.5" x14ac:dyDescent="0.2">
      <c r="A298" s="1"/>
      <c r="B298" s="7" t="s">
        <v>184</v>
      </c>
      <c r="C298" s="8" t="s">
        <v>517</v>
      </c>
      <c r="D298" s="9" t="s">
        <v>80</v>
      </c>
      <c r="E298" s="35">
        <v>1.4387773600000001E-2</v>
      </c>
      <c r="F298" s="11" t="s">
        <v>185</v>
      </c>
      <c r="G298" s="108"/>
    </row>
    <row r="299" spans="1:7" ht="19.5" x14ac:dyDescent="0.2">
      <c r="A299" s="1">
        <v>302</v>
      </c>
      <c r="B299" s="17" t="s">
        <v>92</v>
      </c>
      <c r="C299" s="34"/>
      <c r="D299" s="19"/>
      <c r="E299" s="53"/>
      <c r="F299" s="16" t="s">
        <v>186</v>
      </c>
      <c r="G299" s="85">
        <f>G15*G315</f>
        <v>1.4399645470586227E-2</v>
      </c>
    </row>
    <row r="300" spans="1:7" ht="19.5" x14ac:dyDescent="0.2">
      <c r="B300" s="17"/>
      <c r="C300" s="18"/>
      <c r="D300" s="19"/>
      <c r="E300" s="21"/>
      <c r="F300" s="16" t="s">
        <v>187</v>
      </c>
      <c r="G300" s="85">
        <f>G105*G36^2</f>
        <v>1.4399645470586227E-2</v>
      </c>
    </row>
    <row r="301" spans="1:7" ht="20.25" thickBot="1" x14ac:dyDescent="0.25">
      <c r="B301" s="22"/>
      <c r="C301" s="23"/>
      <c r="D301" s="24"/>
      <c r="E301" s="25"/>
      <c r="F301" s="26" t="s">
        <v>341</v>
      </c>
      <c r="G301" s="81">
        <f>G110*G36/G133</f>
        <v>1.4399645470586227E-2</v>
      </c>
    </row>
    <row r="302" spans="1:7" ht="15.75" thickBot="1" x14ac:dyDescent="0.25">
      <c r="A302" s="1"/>
      <c r="B302" s="121"/>
      <c r="C302" s="41"/>
      <c r="D302" s="42"/>
      <c r="E302" s="61"/>
      <c r="F302" s="44"/>
      <c r="G302" s="109"/>
    </row>
    <row r="303" spans="1:7" ht="17.25" x14ac:dyDescent="0.2">
      <c r="B303" s="7" t="s">
        <v>13</v>
      </c>
      <c r="C303" s="30" t="s">
        <v>131</v>
      </c>
      <c r="D303" s="9" t="s">
        <v>132</v>
      </c>
      <c r="E303" s="104">
        <v>8.3144622617999993</v>
      </c>
      <c r="F303" s="11" t="s">
        <v>55</v>
      </c>
      <c r="G303" s="108"/>
    </row>
    <row r="304" spans="1:7" ht="19.5" x14ac:dyDescent="0.2">
      <c r="A304" s="1">
        <v>193</v>
      </c>
      <c r="B304" s="17" t="s">
        <v>338</v>
      </c>
      <c r="C304" s="18"/>
      <c r="D304" s="19"/>
      <c r="E304" s="20"/>
      <c r="F304" s="16" t="s">
        <v>336</v>
      </c>
      <c r="G304" s="85">
        <f>G292*G133</f>
        <v>8.3076049256258511</v>
      </c>
    </row>
    <row r="305" spans="1:7" ht="20.25" thickBot="1" x14ac:dyDescent="0.25">
      <c r="A305" s="1"/>
      <c r="B305" s="22"/>
      <c r="C305" s="23"/>
      <c r="D305" s="24"/>
      <c r="E305" s="25"/>
      <c r="F305" s="26" t="s">
        <v>301</v>
      </c>
      <c r="G305" s="81">
        <f>G273*G331</f>
        <v>8.3076049256258511</v>
      </c>
    </row>
    <row r="306" spans="1:7" x14ac:dyDescent="0.2">
      <c r="C306" s="132"/>
      <c r="F306" s="140"/>
      <c r="G306" s="96"/>
    </row>
    <row r="307" spans="1:7" ht="15.75" thickBot="1" x14ac:dyDescent="0.25">
      <c r="C307" s="132"/>
      <c r="F307" s="140"/>
      <c r="G307" s="149"/>
    </row>
    <row r="308" spans="1:7" ht="15.75" thickBot="1" x14ac:dyDescent="0.25">
      <c r="A308" s="96" t="s">
        <v>82</v>
      </c>
      <c r="B308" s="2" t="s">
        <v>0</v>
      </c>
      <c r="C308" s="3" t="s">
        <v>39</v>
      </c>
      <c r="D308" s="4" t="s">
        <v>58</v>
      </c>
      <c r="E308" s="5" t="s">
        <v>96</v>
      </c>
      <c r="F308" s="6" t="s">
        <v>46</v>
      </c>
      <c r="G308" s="148" t="s">
        <v>335</v>
      </c>
    </row>
    <row r="309" spans="1:7" ht="19.5" x14ac:dyDescent="0.2">
      <c r="B309" s="7" t="s">
        <v>37</v>
      </c>
      <c r="C309" s="30" t="s">
        <v>264</v>
      </c>
      <c r="D309" s="50" t="s">
        <v>265</v>
      </c>
      <c r="E309" s="97"/>
      <c r="F309" s="11" t="s">
        <v>266</v>
      </c>
      <c r="G309" s="108"/>
    </row>
    <row r="310" spans="1:7" ht="19.5" x14ac:dyDescent="0.2">
      <c r="B310" s="99"/>
      <c r="C310" s="18"/>
      <c r="D310" s="45"/>
      <c r="E310" s="39"/>
      <c r="F310" s="54" t="s">
        <v>267</v>
      </c>
      <c r="G310" s="85">
        <f>G315/G337</f>
        <v>3481818783771.1079</v>
      </c>
    </row>
    <row r="311" spans="1:7" ht="19.5" x14ac:dyDescent="0.2">
      <c r="A311" s="1"/>
      <c r="B311" s="52"/>
      <c r="C311" s="18"/>
      <c r="D311" s="45"/>
      <c r="E311" s="39"/>
      <c r="F311" s="54" t="s">
        <v>268</v>
      </c>
      <c r="G311" s="85">
        <f>G164/G337^2</f>
        <v>3481818783771.1079</v>
      </c>
    </row>
    <row r="312" spans="1:7" ht="20.25" thickBot="1" x14ac:dyDescent="0.25">
      <c r="A312" s="1"/>
      <c r="B312" s="55"/>
      <c r="C312" s="23"/>
      <c r="D312" s="56"/>
      <c r="E312" s="65"/>
      <c r="F312" s="57" t="s">
        <v>269</v>
      </c>
      <c r="G312" s="81">
        <f>G105*G36/G133</f>
        <v>3481818783771.1079</v>
      </c>
    </row>
    <row r="313" spans="1:7" ht="15.75" thickBot="1" x14ac:dyDescent="0.25">
      <c r="C313" s="132"/>
      <c r="F313" s="140"/>
      <c r="G313" s="149"/>
    </row>
    <row r="314" spans="1:7" ht="19.5" x14ac:dyDescent="0.2">
      <c r="B314" s="7" t="s">
        <v>81</v>
      </c>
      <c r="C314" s="8" t="s">
        <v>259</v>
      </c>
      <c r="D314" s="9" t="s">
        <v>77</v>
      </c>
      <c r="E314" s="31"/>
      <c r="F314" s="11" t="s">
        <v>260</v>
      </c>
      <c r="G314" s="108"/>
    </row>
    <row r="315" spans="1:7" ht="19.5" x14ac:dyDescent="0.2">
      <c r="B315" s="66" t="s">
        <v>93</v>
      </c>
      <c r="C315" s="18"/>
      <c r="D315" s="19"/>
      <c r="E315" s="21"/>
      <c r="F315" s="16" t="s">
        <v>261</v>
      </c>
      <c r="G315" s="85">
        <f>G105*G53</f>
        <v>5934791536.996316</v>
      </c>
    </row>
    <row r="316" spans="1:7" ht="19.5" x14ac:dyDescent="0.2">
      <c r="B316" s="82"/>
      <c r="C316" s="18"/>
      <c r="D316" s="19"/>
      <c r="E316" s="21"/>
      <c r="F316" s="16" t="s">
        <v>262</v>
      </c>
      <c r="G316" s="85">
        <f>G350*G337/G33</f>
        <v>5934791536.996316</v>
      </c>
    </row>
    <row r="317" spans="1:7" ht="19.5" x14ac:dyDescent="0.2">
      <c r="B317" s="17"/>
      <c r="C317" s="18"/>
      <c r="D317" s="19"/>
      <c r="E317" s="21"/>
      <c r="F317" s="16" t="s">
        <v>316</v>
      </c>
      <c r="G317" s="85">
        <f>G9*G36^2/G133</f>
        <v>5934791536.996316</v>
      </c>
    </row>
    <row r="318" spans="1:7" ht="20.25" thickBot="1" x14ac:dyDescent="0.25">
      <c r="B318" s="22"/>
      <c r="C318" s="23"/>
      <c r="D318" s="24"/>
      <c r="E318" s="25"/>
      <c r="F318" s="26" t="s">
        <v>263</v>
      </c>
      <c r="G318" s="81">
        <f>G105*G36^2/G15</f>
        <v>5934791536.996316</v>
      </c>
    </row>
    <row r="319" spans="1:7" ht="15.75" thickBot="1" x14ac:dyDescent="0.25">
      <c r="C319" s="132"/>
      <c r="F319" s="140"/>
      <c r="G319" s="149"/>
    </row>
    <row r="320" spans="1:7" ht="19.5" x14ac:dyDescent="0.2">
      <c r="B320" s="49" t="s">
        <v>94</v>
      </c>
      <c r="C320" s="30" t="s">
        <v>295</v>
      </c>
      <c r="D320" s="50" t="s">
        <v>296</v>
      </c>
      <c r="E320" s="97"/>
      <c r="F320" s="51" t="s">
        <v>297</v>
      </c>
      <c r="G320" s="108"/>
    </row>
    <row r="321" spans="1:7" ht="19.5" x14ac:dyDescent="0.2">
      <c r="B321" s="52" t="s">
        <v>38</v>
      </c>
      <c r="C321" s="18"/>
      <c r="D321" s="45"/>
      <c r="E321" s="39"/>
      <c r="F321" s="54" t="s">
        <v>298</v>
      </c>
      <c r="G321" s="85">
        <f>G326*G315^4</f>
        <v>1.7183519171282296E+30</v>
      </c>
    </row>
    <row r="322" spans="1:7" ht="19.5" x14ac:dyDescent="0.2">
      <c r="B322" s="52"/>
      <c r="C322" s="18"/>
      <c r="D322" s="45"/>
      <c r="E322" s="39"/>
      <c r="F322" s="54" t="s">
        <v>299</v>
      </c>
      <c r="G322" s="85">
        <f>G9/G33^3</f>
        <v>1.7183519171282299E+30</v>
      </c>
    </row>
    <row r="323" spans="1:7" ht="20.25" thickBot="1" x14ac:dyDescent="0.25">
      <c r="A323" s="1"/>
      <c r="B323" s="55"/>
      <c r="C323" s="23"/>
      <c r="D323" s="56"/>
      <c r="E323" s="65"/>
      <c r="F323" s="57" t="s">
        <v>300</v>
      </c>
      <c r="G323" s="81">
        <f>G110*G36^2/G15^4</f>
        <v>1.7183519171282299E+30</v>
      </c>
    </row>
    <row r="324" spans="1:7" ht="15.75" thickBot="1" x14ac:dyDescent="0.25">
      <c r="A324" s="1"/>
      <c r="B324" s="62"/>
      <c r="C324" s="41"/>
      <c r="D324" s="63"/>
      <c r="E324" s="43"/>
      <c r="F324" s="64"/>
      <c r="G324" s="109"/>
    </row>
    <row r="325" spans="1:7" ht="19.5" x14ac:dyDescent="0.2">
      <c r="B325" s="49" t="s">
        <v>333</v>
      </c>
      <c r="C325" s="30" t="s">
        <v>270</v>
      </c>
      <c r="D325" s="50" t="s">
        <v>271</v>
      </c>
      <c r="E325" s="97"/>
      <c r="F325" s="51" t="s">
        <v>272</v>
      </c>
      <c r="G325" s="108"/>
    </row>
    <row r="326" spans="1:7" ht="19.5" x14ac:dyDescent="0.2">
      <c r="B326" s="52"/>
      <c r="C326" s="18"/>
      <c r="D326" s="93"/>
      <c r="E326" s="39"/>
      <c r="F326" s="54" t="s">
        <v>318</v>
      </c>
      <c r="G326" s="85">
        <f>G133/(G105^3*G36^5)</f>
        <v>1.3851290474430034E-9</v>
      </c>
    </row>
    <row r="327" spans="1:7" ht="20.25" thickBot="1" x14ac:dyDescent="0.25">
      <c r="B327" s="52"/>
      <c r="C327" s="18"/>
      <c r="D327" s="45"/>
      <c r="E327" s="39"/>
      <c r="F327" s="54" t="s">
        <v>273</v>
      </c>
      <c r="G327" s="114">
        <f>G9*G33/(G105^4*G36^4)</f>
        <v>1.3851290474430034E-9</v>
      </c>
    </row>
    <row r="328" spans="1:7" ht="20.25" thickBot="1" x14ac:dyDescent="0.25">
      <c r="A328" s="1"/>
      <c r="B328" s="55"/>
      <c r="C328" s="137"/>
      <c r="D328" s="100"/>
      <c r="E328" s="65"/>
      <c r="F328" s="101" t="s">
        <v>274</v>
      </c>
      <c r="G328" s="115">
        <f>G9*G33^5/(G105^4*G15^4)</f>
        <v>1.3851290474430034E-9</v>
      </c>
    </row>
    <row r="329" spans="1:7" ht="15.75" thickBot="1" x14ac:dyDescent="0.25">
      <c r="B329" s="62"/>
      <c r="C329" s="138"/>
      <c r="D329" s="93"/>
      <c r="E329" s="43"/>
      <c r="F329" s="64"/>
      <c r="G329" s="109"/>
    </row>
    <row r="330" spans="1:7" ht="17.25" x14ac:dyDescent="0.2">
      <c r="B330" s="7" t="s">
        <v>84</v>
      </c>
      <c r="C330" s="8" t="s">
        <v>170</v>
      </c>
      <c r="D330" s="9" t="s">
        <v>65</v>
      </c>
      <c r="E330" s="35">
        <v>96485.332120000006</v>
      </c>
      <c r="F330" s="11" t="s">
        <v>51</v>
      </c>
      <c r="G330" s="108"/>
    </row>
    <row r="331" spans="1:7" ht="20.25" thickBot="1" x14ac:dyDescent="0.25">
      <c r="A331" s="48">
        <v>121</v>
      </c>
      <c r="B331" s="22"/>
      <c r="C331" s="23"/>
      <c r="D331" s="24"/>
      <c r="E331" s="80"/>
      <c r="F331" s="26" t="s">
        <v>337</v>
      </c>
      <c r="G331" s="81">
        <f>G292*G105</f>
        <v>96485.332123310014</v>
      </c>
    </row>
    <row r="332" spans="1:7" x14ac:dyDescent="0.2">
      <c r="A332" s="1"/>
      <c r="C332" s="132"/>
      <c r="F332" s="140"/>
      <c r="G332" s="96"/>
    </row>
    <row r="333" spans="1:7" x14ac:dyDescent="0.2">
      <c r="A333" s="1"/>
      <c r="B333" s="62"/>
      <c r="C333" s="138"/>
      <c r="D333" s="93"/>
      <c r="E333" s="43"/>
      <c r="F333" s="64"/>
      <c r="G333" s="109"/>
    </row>
    <row r="334" spans="1:7" ht="15.75" thickBot="1" x14ac:dyDescent="0.25">
      <c r="A334" s="1"/>
      <c r="C334" s="132"/>
      <c r="F334" s="140"/>
      <c r="G334" s="96"/>
    </row>
    <row r="335" spans="1:7" ht="15.75" thickBot="1" x14ac:dyDescent="0.25">
      <c r="A335" s="96" t="s">
        <v>82</v>
      </c>
      <c r="B335" s="2" t="s">
        <v>0</v>
      </c>
      <c r="C335" s="3" t="s">
        <v>39</v>
      </c>
      <c r="D335" s="4" t="s">
        <v>58</v>
      </c>
      <c r="E335" s="5" t="s">
        <v>96</v>
      </c>
      <c r="F335" s="6" t="s">
        <v>46</v>
      </c>
      <c r="G335" s="148" t="s">
        <v>335</v>
      </c>
    </row>
    <row r="336" spans="1:7" ht="19.5" x14ac:dyDescent="0.2">
      <c r="A336" s="1"/>
      <c r="B336" s="49" t="s">
        <v>85</v>
      </c>
      <c r="C336" s="8" t="s">
        <v>275</v>
      </c>
      <c r="D336" s="50" t="s">
        <v>276</v>
      </c>
      <c r="E336" s="31"/>
      <c r="F336" s="11" t="s">
        <v>277</v>
      </c>
      <c r="G336" s="108"/>
    </row>
    <row r="337" spans="1:7" ht="19.5" x14ac:dyDescent="0.2">
      <c r="A337" s="1"/>
      <c r="B337" s="32"/>
      <c r="C337" s="18"/>
      <c r="D337" s="45"/>
      <c r="E337" s="21"/>
      <c r="F337" s="16" t="s">
        <v>340</v>
      </c>
      <c r="G337" s="85">
        <f>G133/G33</f>
        <v>1.7045090240361185E-3</v>
      </c>
    </row>
    <row r="338" spans="1:7" ht="19.5" x14ac:dyDescent="0.2">
      <c r="A338" s="1"/>
      <c r="B338" s="17"/>
      <c r="C338" s="18"/>
      <c r="D338" s="19"/>
      <c r="E338" s="21"/>
      <c r="F338" s="16" t="s">
        <v>278</v>
      </c>
      <c r="G338" s="85">
        <f>G164/G315</f>
        <v>1.7045090240361187E-3</v>
      </c>
    </row>
    <row r="339" spans="1:7" ht="19.5" x14ac:dyDescent="0.2">
      <c r="A339" s="1"/>
      <c r="B339" s="17"/>
      <c r="C339" s="18"/>
      <c r="D339" s="19"/>
      <c r="E339" s="21"/>
      <c r="F339" s="16" t="s">
        <v>279</v>
      </c>
      <c r="G339" s="85">
        <f>G315/G310</f>
        <v>1.7045090240361185E-3</v>
      </c>
    </row>
    <row r="340" spans="1:7" ht="20.25" thickBot="1" x14ac:dyDescent="0.25">
      <c r="A340" s="1"/>
      <c r="B340" s="55"/>
      <c r="C340" s="23"/>
      <c r="D340" s="56"/>
      <c r="E340" s="65"/>
      <c r="F340" s="26" t="s">
        <v>280</v>
      </c>
      <c r="G340" s="81">
        <f>G257/G15</f>
        <v>1.7045090240361185E-3</v>
      </c>
    </row>
    <row r="341" spans="1:7" ht="15.75" thickBot="1" x14ac:dyDescent="0.25">
      <c r="B341" s="62"/>
      <c r="C341" s="41"/>
      <c r="D341" s="63"/>
      <c r="E341" s="43"/>
      <c r="F341" s="44"/>
      <c r="G341" s="109"/>
    </row>
    <row r="342" spans="1:7" ht="19.5" x14ac:dyDescent="0.35">
      <c r="B342" s="49" t="s">
        <v>36</v>
      </c>
      <c r="C342" s="8" t="s">
        <v>434</v>
      </c>
      <c r="D342" s="50" t="s">
        <v>435</v>
      </c>
      <c r="E342" s="97"/>
      <c r="F342" s="155" t="s">
        <v>440</v>
      </c>
      <c r="G342" s="108"/>
    </row>
    <row r="343" spans="1:7" ht="20.25" thickBot="1" x14ac:dyDescent="0.4">
      <c r="B343" s="55"/>
      <c r="C343" s="23"/>
      <c r="D343" s="56"/>
      <c r="E343" s="162"/>
      <c r="F343" s="156" t="s">
        <v>441</v>
      </c>
      <c r="G343" s="81">
        <f>G337/G15</f>
        <v>702510749.39635825</v>
      </c>
    </row>
    <row r="344" spans="1:7" ht="15.75" thickBot="1" x14ac:dyDescent="0.25">
      <c r="C344" s="132"/>
      <c r="F344" s="140"/>
      <c r="G344" s="149"/>
    </row>
    <row r="345" spans="1:7" ht="19.5" x14ac:dyDescent="0.2">
      <c r="B345" s="7" t="s">
        <v>433</v>
      </c>
      <c r="C345" s="8" t="s">
        <v>281</v>
      </c>
      <c r="D345" s="9" t="s">
        <v>282</v>
      </c>
      <c r="E345" s="31"/>
      <c r="F345" s="11" t="s">
        <v>283</v>
      </c>
      <c r="G345" s="108"/>
    </row>
    <row r="346" spans="1:7" ht="19.5" x14ac:dyDescent="0.2">
      <c r="B346" s="17"/>
      <c r="C346" s="18"/>
      <c r="D346" s="19"/>
      <c r="E346" s="21"/>
      <c r="F346" s="16" t="s">
        <v>284</v>
      </c>
      <c r="G346" s="85">
        <f>G315/G15</f>
        <v>2.4460151230493575E+21</v>
      </c>
    </row>
    <row r="347" spans="1:7" ht="20.25" thickBot="1" x14ac:dyDescent="0.25">
      <c r="A347" s="1"/>
      <c r="B347" s="22"/>
      <c r="C347" s="23"/>
      <c r="D347" s="24"/>
      <c r="E347" s="25"/>
      <c r="F347" s="26" t="s">
        <v>285</v>
      </c>
      <c r="G347" s="81">
        <f>G210/G273</f>
        <v>2.446015123049358E+21</v>
      </c>
    </row>
    <row r="348" spans="1:7" ht="15.75" thickBot="1" x14ac:dyDescent="0.25">
      <c r="C348" s="132"/>
      <c r="F348" s="140"/>
      <c r="G348" s="149"/>
    </row>
    <row r="349" spans="1:7" ht="15.75" customHeight="1" x14ac:dyDescent="0.2">
      <c r="B349" s="91" t="s">
        <v>24</v>
      </c>
      <c r="C349" s="30" t="s">
        <v>257</v>
      </c>
      <c r="D349" s="50" t="s">
        <v>518</v>
      </c>
      <c r="E349" s="31"/>
      <c r="F349" s="11" t="s">
        <v>258</v>
      </c>
      <c r="G349" s="108"/>
    </row>
    <row r="350" spans="1:7" ht="20.25" thickBot="1" x14ac:dyDescent="0.25">
      <c r="B350" s="55" t="s">
        <v>35</v>
      </c>
      <c r="C350" s="23"/>
      <c r="D350" s="56"/>
      <c r="E350" s="25"/>
      <c r="F350" s="26" t="s">
        <v>317</v>
      </c>
      <c r="G350" s="81">
        <f>G105*G15/G133</f>
        <v>2.8179403246553205E-8</v>
      </c>
    </row>
    <row r="351" spans="1:7" ht="15.75" thickBot="1" x14ac:dyDescent="0.25">
      <c r="C351" s="132"/>
      <c r="F351" s="140"/>
      <c r="G351" s="149"/>
    </row>
    <row r="352" spans="1:7" ht="15" customHeight="1" x14ac:dyDescent="0.2">
      <c r="B352" s="49" t="s">
        <v>334</v>
      </c>
      <c r="C352" s="30" t="s">
        <v>249</v>
      </c>
      <c r="D352" s="9" t="s">
        <v>250</v>
      </c>
      <c r="E352" s="97"/>
      <c r="F352" s="11" t="s">
        <v>251</v>
      </c>
      <c r="G352" s="108"/>
    </row>
    <row r="353" spans="1:7" ht="15.75" customHeight="1" x14ac:dyDescent="0.2">
      <c r="B353" s="52"/>
      <c r="C353" s="18"/>
      <c r="D353" s="45" t="s">
        <v>252</v>
      </c>
      <c r="E353" s="39"/>
      <c r="F353" s="16" t="s">
        <v>315</v>
      </c>
      <c r="G353" s="85">
        <f>G133/G9</f>
        <v>15143837.372115863</v>
      </c>
    </row>
    <row r="354" spans="1:7" ht="19.5" x14ac:dyDescent="0.2">
      <c r="B354" s="52"/>
      <c r="C354" s="18"/>
      <c r="D354" s="45"/>
      <c r="E354" s="39"/>
      <c r="F354" s="16" t="s">
        <v>253</v>
      </c>
      <c r="G354" s="85">
        <f>G15/G105</f>
        <v>15143837.372115863</v>
      </c>
    </row>
    <row r="355" spans="1:7" ht="20.25" thickBot="1" x14ac:dyDescent="0.25">
      <c r="A355" s="122"/>
      <c r="B355" s="55"/>
      <c r="C355" s="23"/>
      <c r="D355" s="56"/>
      <c r="E355" s="25"/>
      <c r="F355" s="26" t="s">
        <v>254</v>
      </c>
      <c r="G355" s="81">
        <f>G154/(G9*G315)</f>
        <v>15143837.372115865</v>
      </c>
    </row>
    <row r="356" spans="1:7" ht="15.75" thickBot="1" x14ac:dyDescent="0.25">
      <c r="A356" s="122"/>
      <c r="C356" s="132"/>
      <c r="F356" s="140"/>
    </row>
    <row r="357" spans="1:7" ht="19.5" customHeight="1" x14ac:dyDescent="0.2">
      <c r="A357" s="48"/>
      <c r="B357" s="69" t="s">
        <v>408</v>
      </c>
      <c r="C357" s="70" t="s">
        <v>519</v>
      </c>
      <c r="D357" s="70" t="s">
        <v>520</v>
      </c>
      <c r="E357" s="71"/>
      <c r="F357" s="131" t="s">
        <v>417</v>
      </c>
      <c r="G357" s="153"/>
    </row>
    <row r="358" spans="1:7" ht="17.25" customHeight="1" x14ac:dyDescent="0.2">
      <c r="A358" s="48"/>
      <c r="B358" s="59"/>
      <c r="C358" s="72"/>
      <c r="D358" s="72"/>
      <c r="E358" s="72"/>
      <c r="F358" s="139" t="s">
        <v>410</v>
      </c>
      <c r="G358" s="113">
        <f>G199/G15</f>
        <v>8159028213609.5557</v>
      </c>
    </row>
    <row r="359" spans="1:7" ht="17.25" customHeight="1" thickBot="1" x14ac:dyDescent="0.25">
      <c r="B359" s="46"/>
      <c r="C359" s="47"/>
      <c r="D359" s="47"/>
      <c r="E359" s="47"/>
      <c r="F359" s="145" t="s">
        <v>418</v>
      </c>
      <c r="G359" s="110">
        <f>G106*G37/G16^2</f>
        <v>8159028213609.5537</v>
      </c>
    </row>
    <row r="360" spans="1:7" ht="17.25" customHeight="1" x14ac:dyDescent="0.2">
      <c r="B360" s="48"/>
      <c r="C360" s="48"/>
      <c r="D360" s="48"/>
      <c r="E360" s="48"/>
      <c r="F360" s="158"/>
      <c r="G360" s="159"/>
    </row>
    <row r="361" spans="1:7" x14ac:dyDescent="0.2">
      <c r="F361" s="154"/>
      <c r="G361" s="157"/>
    </row>
    <row r="362" spans="1:7" ht="15.75" thickBot="1" x14ac:dyDescent="0.25">
      <c r="F362" s="154"/>
      <c r="G362" s="157"/>
    </row>
    <row r="363" spans="1:7" ht="15.75" thickBot="1" x14ac:dyDescent="0.25">
      <c r="A363" s="96" t="s">
        <v>82</v>
      </c>
      <c r="B363" s="2" t="s">
        <v>0</v>
      </c>
      <c r="C363" s="3" t="s">
        <v>39</v>
      </c>
      <c r="D363" s="4" t="s">
        <v>58</v>
      </c>
      <c r="E363" s="5" t="s">
        <v>96</v>
      </c>
      <c r="F363" s="6" t="s">
        <v>46</v>
      </c>
      <c r="G363" s="148" t="s">
        <v>335</v>
      </c>
    </row>
    <row r="364" spans="1:7" ht="18" x14ac:dyDescent="0.2">
      <c r="B364" s="69" t="s">
        <v>372</v>
      </c>
      <c r="C364" s="131" t="s">
        <v>401</v>
      </c>
      <c r="D364" s="70" t="s">
        <v>381</v>
      </c>
      <c r="E364" s="71"/>
      <c r="F364" s="155" t="s">
        <v>70</v>
      </c>
      <c r="G364" s="153"/>
    </row>
    <row r="365" spans="1:7" ht="19.5" x14ac:dyDescent="0.2">
      <c r="B365" s="59" t="s">
        <v>409</v>
      </c>
      <c r="C365" s="136"/>
      <c r="D365" s="72"/>
      <c r="E365" s="72"/>
      <c r="F365" s="139" t="s">
        <v>411</v>
      </c>
      <c r="G365" s="113">
        <f>G165/G15^2</f>
        <v>1.7183519171282299E+30</v>
      </c>
    </row>
    <row r="366" spans="1:7" ht="20.25" thickBot="1" x14ac:dyDescent="0.4">
      <c r="B366" s="46"/>
      <c r="C366" s="134"/>
      <c r="D366" s="47"/>
      <c r="E366" s="47"/>
      <c r="F366" s="156" t="s">
        <v>439</v>
      </c>
      <c r="G366" s="110">
        <f>G358*G210</f>
        <v>1.7183519171282299E+30</v>
      </c>
    </row>
    <row r="367" spans="1:7" ht="15.75" thickBot="1" x14ac:dyDescent="0.25">
      <c r="A367" s="1"/>
    </row>
    <row r="368" spans="1:7" ht="19.5" x14ac:dyDescent="0.2">
      <c r="B368" s="49" t="s">
        <v>32</v>
      </c>
      <c r="C368" s="8" t="s">
        <v>230</v>
      </c>
      <c r="D368" s="50" t="s">
        <v>75</v>
      </c>
      <c r="E368" s="28">
        <v>175882001076</v>
      </c>
      <c r="F368" s="11" t="s">
        <v>231</v>
      </c>
      <c r="G368" s="108"/>
    </row>
    <row r="369" spans="1:7" ht="19.5" x14ac:dyDescent="0.2">
      <c r="B369" s="52" t="s">
        <v>101</v>
      </c>
      <c r="C369" s="18"/>
      <c r="D369" s="93"/>
      <c r="E369" s="20"/>
      <c r="F369" s="16" t="s">
        <v>311</v>
      </c>
      <c r="G369" s="85">
        <f>G15/G133</f>
        <v>175882001076.25092</v>
      </c>
    </row>
    <row r="370" spans="1:7" ht="19.5" x14ac:dyDescent="0.2">
      <c r="B370" s="82"/>
      <c r="C370" s="18"/>
      <c r="D370" s="45"/>
      <c r="E370" s="94"/>
      <c r="F370" s="16" t="s">
        <v>232</v>
      </c>
      <c r="G370" s="116">
        <f>G266/G110</f>
        <v>175882001076.25095</v>
      </c>
    </row>
    <row r="371" spans="1:7" ht="20.25" thickBot="1" x14ac:dyDescent="0.25">
      <c r="B371" s="55"/>
      <c r="C371" s="23"/>
      <c r="D371" s="56"/>
      <c r="E371" s="25"/>
      <c r="F371" s="26" t="s">
        <v>233</v>
      </c>
      <c r="G371" s="81">
        <f>G105/G9</f>
        <v>175882001076.25092</v>
      </c>
    </row>
    <row r="372" spans="1:7" ht="15.75" thickBot="1" x14ac:dyDescent="0.25">
      <c r="B372" s="62"/>
      <c r="C372" s="41"/>
      <c r="D372" s="63"/>
      <c r="E372" s="61"/>
      <c r="F372" s="44"/>
      <c r="G372" s="109"/>
    </row>
    <row r="373" spans="1:7" ht="17.25" x14ac:dyDescent="0.2">
      <c r="B373" s="49" t="s">
        <v>469</v>
      </c>
      <c r="C373" s="30" t="s">
        <v>521</v>
      </c>
      <c r="D373" s="50" t="s">
        <v>522</v>
      </c>
      <c r="E373" s="31"/>
      <c r="F373" s="11" t="s">
        <v>471</v>
      </c>
      <c r="G373" s="108"/>
    </row>
    <row r="374" spans="1:7" ht="19.5" x14ac:dyDescent="0.35">
      <c r="B374" s="52" t="s">
        <v>476</v>
      </c>
      <c r="C374" s="18"/>
      <c r="D374" s="45"/>
      <c r="E374" s="21"/>
      <c r="F374" s="165" t="s">
        <v>470</v>
      </c>
      <c r="G374" s="85">
        <f>G134/G106</f>
        <v>8.6102257646878194E-5</v>
      </c>
    </row>
    <row r="375" spans="1:7" ht="20.25" thickBot="1" x14ac:dyDescent="0.25">
      <c r="B375" s="55"/>
      <c r="C375" s="23"/>
      <c r="D375" s="56"/>
      <c r="E375" s="25"/>
      <c r="F375" s="26" t="s">
        <v>472</v>
      </c>
      <c r="G375" s="110">
        <f>G261/G288</f>
        <v>8.6102257646878194E-5</v>
      </c>
    </row>
    <row r="376" spans="1:7" ht="15.75" thickBot="1" x14ac:dyDescent="0.25"/>
    <row r="377" spans="1:7" ht="19.5" x14ac:dyDescent="0.2">
      <c r="A377" s="48"/>
      <c r="B377" s="49" t="s">
        <v>10</v>
      </c>
      <c r="C377" s="75" t="s">
        <v>155</v>
      </c>
      <c r="D377" s="50" t="s">
        <v>156</v>
      </c>
      <c r="E377" s="35">
        <v>241798924200000</v>
      </c>
      <c r="F377" s="11" t="s">
        <v>157</v>
      </c>
      <c r="G377" s="108"/>
    </row>
    <row r="378" spans="1:7" x14ac:dyDescent="0.2">
      <c r="B378" s="52" t="s">
        <v>11</v>
      </c>
      <c r="C378" s="18"/>
      <c r="D378" s="45"/>
      <c r="E378" s="53"/>
      <c r="F378" s="16" t="s">
        <v>53</v>
      </c>
      <c r="G378" s="85">
        <f>G105/G110</f>
        <v>241798924208469.34</v>
      </c>
    </row>
    <row r="379" spans="1:7" ht="19.5" x14ac:dyDescent="0.2">
      <c r="B379" s="52"/>
      <c r="C379" s="18"/>
      <c r="D379" s="45"/>
      <c r="E379" s="21"/>
      <c r="F379" s="16" t="s">
        <v>158</v>
      </c>
      <c r="G379" s="85">
        <f>1/G257</f>
        <v>241798924208469.34</v>
      </c>
    </row>
    <row r="380" spans="1:7" ht="19.5" x14ac:dyDescent="0.2">
      <c r="A380" s="1"/>
      <c r="B380" s="52"/>
      <c r="C380" s="18"/>
      <c r="D380" s="45"/>
      <c r="E380" s="21"/>
      <c r="F380" s="16" t="s">
        <v>319</v>
      </c>
      <c r="G380" s="85">
        <f>1/(G133*G36)</f>
        <v>241798924208469.34</v>
      </c>
    </row>
    <row r="381" spans="1:7" ht="20.25" thickBot="1" x14ac:dyDescent="0.25">
      <c r="A381" s="1"/>
      <c r="B381" s="55"/>
      <c r="C381" s="23"/>
      <c r="D381" s="56"/>
      <c r="E381" s="65"/>
      <c r="F381" s="26" t="s">
        <v>159</v>
      </c>
      <c r="G381" s="81">
        <f>G249/2</f>
        <v>241798924208469.34</v>
      </c>
    </row>
    <row r="382" spans="1:7" x14ac:dyDescent="0.2">
      <c r="C382" s="132"/>
    </row>
    <row r="383" spans="1:7" x14ac:dyDescent="0.2">
      <c r="C383" s="132"/>
    </row>
    <row r="384" spans="1:7" x14ac:dyDescent="0.2">
      <c r="B384" s="105" t="s">
        <v>302</v>
      </c>
      <c r="C384" s="132"/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BASTARDS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</cp:lastModifiedBy>
  <cp:lastPrinted>2019-09-01T17:55:33Z</cp:lastPrinted>
  <dcterms:created xsi:type="dcterms:W3CDTF">2017-01-23T11:44:42Z</dcterms:created>
  <dcterms:modified xsi:type="dcterms:W3CDTF">2023-01-20T11:46:40Z</dcterms:modified>
</cp:coreProperties>
</file>